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მოსალოდნელი ხარჯები\20 ივლისი\"/>
    </mc:Choice>
  </mc:AlternateContent>
  <bookViews>
    <workbookView xWindow="0" yWindow="0" windowWidth="16815" windowHeight="7650"/>
  </bookViews>
  <sheets>
    <sheet name="Sheet1" sheetId="1" r:id="rId1"/>
  </sheets>
  <definedNames>
    <definedName name="_xlnm._FilterDatabase" localSheetId="0" hidden="1">Sheet1!$A$1:$O$557</definedName>
    <definedName name="_xlnm.Print_Area" localSheetId="0">Sheet1!$B$1:$N$556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J505" i="1" l="1"/>
  <c r="J26" i="1" l="1"/>
  <c r="J22" i="1"/>
  <c r="J301" i="1" l="1"/>
  <c r="E555" i="1" l="1"/>
  <c r="E554" i="1" s="1"/>
  <c r="E552" i="1"/>
  <c r="E551" i="1" s="1"/>
  <c r="E549" i="1"/>
  <c r="E548" i="1" s="1"/>
  <c r="E545" i="1"/>
  <c r="E544" i="1" s="1"/>
  <c r="E543" i="1"/>
  <c r="E515" i="1" s="1"/>
  <c r="E542" i="1"/>
  <c r="E535" i="1"/>
  <c r="E534" i="1" s="1"/>
  <c r="E528" i="1" s="1"/>
  <c r="E533" i="1"/>
  <c r="E518" i="1" s="1"/>
  <c r="E532" i="1"/>
  <c r="E517" i="1" s="1"/>
  <c r="E531" i="1"/>
  <c r="E516" i="1" s="1"/>
  <c r="E530" i="1"/>
  <c r="E525" i="1"/>
  <c r="E524" i="1" s="1"/>
  <c r="E520" i="1"/>
  <c r="E510" i="1"/>
  <c r="E509" i="1" s="1"/>
  <c r="E504" i="1"/>
  <c r="E503" i="1" s="1"/>
  <c r="E499" i="1"/>
  <c r="E498" i="1" s="1"/>
  <c r="E497" i="1"/>
  <c r="E496" i="1"/>
  <c r="E495" i="1"/>
  <c r="E494" i="1"/>
  <c r="E490" i="1"/>
  <c r="E488" i="1"/>
  <c r="E486" i="1"/>
  <c r="E482" i="1"/>
  <c r="E481" i="1" s="1"/>
  <c r="E480" i="1"/>
  <c r="E479" i="1"/>
  <c r="E478" i="1"/>
  <c r="E472" i="1"/>
  <c r="E471" i="1" s="1"/>
  <c r="E469" i="1"/>
  <c r="E468" i="1" s="1"/>
  <c r="E467" i="1"/>
  <c r="E466" i="1"/>
  <c r="E465" i="1"/>
  <c r="E464" i="1"/>
  <c r="E459" i="1"/>
  <c r="E458" i="1" s="1"/>
  <c r="E456" i="1"/>
  <c r="E455" i="1" s="1"/>
  <c r="E452" i="1"/>
  <c r="E451" i="1" s="1"/>
  <c r="E448" i="1"/>
  <c r="E447" i="1" s="1"/>
  <c r="E443" i="1"/>
  <c r="E442" i="1" s="1"/>
  <c r="E441" i="1"/>
  <c r="E440" i="1"/>
  <c r="E439" i="1"/>
  <c r="E386" i="1" s="1"/>
  <c r="E438" i="1"/>
  <c r="E434" i="1"/>
  <c r="E433" i="1" s="1"/>
  <c r="E431" i="1"/>
  <c r="E430" i="1" s="1"/>
  <c r="E428" i="1"/>
  <c r="E427" i="1" s="1"/>
  <c r="E421" i="1"/>
  <c r="E419" i="1"/>
  <c r="E418" i="1"/>
  <c r="E389" i="1" s="1"/>
  <c r="E417" i="1"/>
  <c r="E416" i="1"/>
  <c r="E387" i="1" s="1"/>
  <c r="E415" i="1"/>
  <c r="E410" i="1"/>
  <c r="E409" i="1" s="1"/>
  <c r="E406" i="1"/>
  <c r="E405" i="1" s="1"/>
  <c r="E402" i="1"/>
  <c r="E401" i="1" s="1"/>
  <c r="E399" i="1"/>
  <c r="E398" i="1" s="1"/>
  <c r="E395" i="1"/>
  <c r="E394" i="1" s="1"/>
  <c r="E392" i="1"/>
  <c r="E391" i="1" s="1"/>
  <c r="E381" i="1"/>
  <c r="E380" i="1" s="1"/>
  <c r="E377" i="1"/>
  <c r="E376" i="1" s="1"/>
  <c r="E375" i="1"/>
  <c r="E374" i="1"/>
  <c r="E369" i="1"/>
  <c r="E368" i="1" s="1"/>
  <c r="E365" i="1"/>
  <c r="E364" i="1" s="1"/>
  <c r="E361" i="1"/>
  <c r="E357" i="1"/>
  <c r="E356" i="1" s="1"/>
  <c r="E355" i="1"/>
  <c r="E354" i="1"/>
  <c r="E350" i="1"/>
  <c r="E349" i="1" s="1"/>
  <c r="E347" i="1"/>
  <c r="E346" i="1" s="1"/>
  <c r="E344" i="1"/>
  <c r="E343" i="1" s="1"/>
  <c r="E342" i="1"/>
  <c r="E341" i="1"/>
  <c r="E336" i="1"/>
  <c r="E335" i="1" s="1"/>
  <c r="E333" i="1"/>
  <c r="E330" i="1"/>
  <c r="E329" i="1" s="1"/>
  <c r="E328" i="1"/>
  <c r="E327" i="1"/>
  <c r="E323" i="1"/>
  <c r="E322" i="1" s="1"/>
  <c r="E320" i="1"/>
  <c r="E319" i="1" s="1"/>
  <c r="E317" i="1"/>
  <c r="E316" i="1" s="1"/>
  <c r="E312" i="1"/>
  <c r="E311" i="1" s="1"/>
  <c r="E309" i="1"/>
  <c r="E308" i="1" s="1"/>
  <c r="E307" i="1"/>
  <c r="E306" i="1"/>
  <c r="E298" i="1"/>
  <c r="E297" i="1" s="1"/>
  <c r="E287" i="1"/>
  <c r="E286" i="1" s="1"/>
  <c r="E284" i="1"/>
  <c r="E283" i="1" s="1"/>
  <c r="E282" i="1"/>
  <c r="E281" i="1" s="1"/>
  <c r="E280" i="1" s="1"/>
  <c r="E278" i="1"/>
  <c r="E277" i="1" s="1"/>
  <c r="E275" i="1"/>
  <c r="E274" i="1" s="1"/>
  <c r="E273" i="1"/>
  <c r="E272" i="1" s="1"/>
  <c r="E271" i="1" s="1"/>
  <c r="E269" i="1"/>
  <c r="E268" i="1" s="1"/>
  <c r="E260" i="1"/>
  <c r="E259" i="1" s="1"/>
  <c r="E257" i="1"/>
  <c r="E256" i="1" s="1"/>
  <c r="E254" i="1"/>
  <c r="E253" i="1" s="1"/>
  <c r="E251" i="1"/>
  <c r="E250" i="1" s="1"/>
  <c r="E248" i="1"/>
  <c r="E247" i="1" s="1"/>
  <c r="E246" i="1"/>
  <c r="E242" i="1"/>
  <c r="E241" i="1" s="1"/>
  <c r="E239" i="1"/>
  <c r="E238" i="1" s="1"/>
  <c r="E236" i="1"/>
  <c r="E235" i="1" s="1"/>
  <c r="E234" i="1"/>
  <c r="E230" i="1"/>
  <c r="E229" i="1" s="1"/>
  <c r="E227" i="1"/>
  <c r="E226" i="1" s="1"/>
  <c r="E225" i="1"/>
  <c r="E221" i="1"/>
  <c r="E215" i="1" s="1"/>
  <c r="E216" i="1"/>
  <c r="E212" i="1"/>
  <c r="E211" i="1" s="1"/>
  <c r="E209" i="1"/>
  <c r="E208" i="1" s="1"/>
  <c r="E207" i="1"/>
  <c r="E110" i="1" s="1"/>
  <c r="E93" i="1" s="1"/>
  <c r="E203" i="1"/>
  <c r="E202" i="1" s="1"/>
  <c r="E200" i="1"/>
  <c r="E199" i="1" s="1"/>
  <c r="E198" i="1"/>
  <c r="E193" i="1"/>
  <c r="E192" i="1" s="1"/>
  <c r="E190" i="1"/>
  <c r="E189" i="1" s="1"/>
  <c r="E188" i="1"/>
  <c r="E187" i="1"/>
  <c r="E183" i="1"/>
  <c r="E182" i="1" s="1"/>
  <c r="E180" i="1"/>
  <c r="E178" i="1"/>
  <c r="E174" i="1"/>
  <c r="E173" i="1" s="1"/>
  <c r="E171" i="1"/>
  <c r="E170" i="1" s="1"/>
  <c r="E169" i="1"/>
  <c r="E165" i="1"/>
  <c r="E164" i="1" s="1"/>
  <c r="E162" i="1"/>
  <c r="E161" i="1" s="1"/>
  <c r="E160" i="1"/>
  <c r="E112" i="1" s="1"/>
  <c r="E96" i="1" s="1"/>
  <c r="E156" i="1"/>
  <c r="E155" i="1" s="1"/>
  <c r="E153" i="1"/>
  <c r="E151" i="1"/>
  <c r="E147" i="1"/>
  <c r="E146" i="1" s="1"/>
  <c r="E144" i="1"/>
  <c r="E142" i="1"/>
  <c r="E138" i="1"/>
  <c r="E137" i="1" s="1"/>
  <c r="E135" i="1"/>
  <c r="E134" i="1" s="1"/>
  <c r="E133" i="1"/>
  <c r="E129" i="1"/>
  <c r="E128" i="1" s="1"/>
  <c r="E126" i="1"/>
  <c r="E125" i="1" s="1"/>
  <c r="E124" i="1"/>
  <c r="E120" i="1"/>
  <c r="E119" i="1" s="1"/>
  <c r="E117" i="1"/>
  <c r="E116" i="1" s="1"/>
  <c r="E115" i="1"/>
  <c r="E104" i="1"/>
  <c r="E103" i="1" s="1"/>
  <c r="E99" i="1"/>
  <c r="E98" i="1" s="1"/>
  <c r="E97" i="1"/>
  <c r="E94" i="1"/>
  <c r="E86" i="1"/>
  <c r="E85" i="1" s="1"/>
  <c r="E79" i="1"/>
  <c r="E78" i="1" s="1"/>
  <c r="E72" i="1"/>
  <c r="E71" i="1" s="1"/>
  <c r="E65" i="1"/>
  <c r="E64" i="1" s="1"/>
  <c r="E57" i="1"/>
  <c r="E56" i="1" s="1"/>
  <c r="E49" i="1"/>
  <c r="E48" i="1" s="1"/>
  <c r="E45" i="1"/>
  <c r="E44" i="1" s="1"/>
  <c r="E42" i="1"/>
  <c r="E41" i="1" s="1"/>
  <c r="E35" i="1"/>
  <c r="E34" i="1" s="1"/>
  <c r="E33" i="1"/>
  <c r="E18" i="1" s="1"/>
  <c r="E32" i="1"/>
  <c r="E17" i="1" s="1"/>
  <c r="E31" i="1"/>
  <c r="E16" i="1" s="1"/>
  <c r="E30" i="1"/>
  <c r="E14" i="1" s="1"/>
  <c r="E29" i="1"/>
  <c r="E13" i="1" s="1"/>
  <c r="E4" i="1" s="1"/>
  <c r="E20" i="1"/>
  <c r="E19" i="1" s="1"/>
  <c r="E15" i="1"/>
  <c r="H51" i="1"/>
  <c r="H55" i="1"/>
  <c r="J187" i="1"/>
  <c r="I187" i="1"/>
  <c r="H187" i="1"/>
  <c r="G187" i="1"/>
  <c r="F187" i="1"/>
  <c r="D187" i="1"/>
  <c r="K194" i="1"/>
  <c r="M194" i="1" s="1"/>
  <c r="J193" i="1"/>
  <c r="I193" i="1"/>
  <c r="H193" i="1"/>
  <c r="G193" i="1"/>
  <c r="F193" i="1"/>
  <c r="D193" i="1"/>
  <c r="E220" i="1" l="1"/>
  <c r="E214" i="1" s="1"/>
  <c r="E233" i="1"/>
  <c r="E114" i="1"/>
  <c r="E326" i="1"/>
  <c r="E111" i="1"/>
  <c r="E132" i="1"/>
  <c r="E150" i="1"/>
  <c r="E305" i="1"/>
  <c r="E541" i="1"/>
  <c r="E131" i="1"/>
  <c r="E339" i="1"/>
  <c r="E388" i="1"/>
  <c r="E294" i="1" s="1"/>
  <c r="E529" i="1"/>
  <c r="E196" i="1"/>
  <c r="E177" i="1"/>
  <c r="E340" i="1"/>
  <c r="E292" i="1"/>
  <c r="E6" i="1" s="1"/>
  <c r="E540" i="1"/>
  <c r="E113" i="1"/>
  <c r="E185" i="1"/>
  <c r="E232" i="1"/>
  <c r="E373" i="1"/>
  <c r="E385" i="1"/>
  <c r="E514" i="1"/>
  <c r="E167" i="1"/>
  <c r="E141" i="1"/>
  <c r="E168" i="1"/>
  <c r="E197" i="1"/>
  <c r="E332" i="1"/>
  <c r="E325" i="1" s="1"/>
  <c r="E293" i="1"/>
  <c r="E7" i="1" s="1"/>
  <c r="E414" i="1"/>
  <c r="E476" i="1"/>
  <c r="E519" i="1"/>
  <c r="E295" i="1"/>
  <c r="E9" i="1" s="1"/>
  <c r="E143" i="1"/>
  <c r="E140" i="1" s="1"/>
  <c r="E152" i="1"/>
  <c r="E149" i="1" s="1"/>
  <c r="E205" i="1"/>
  <c r="E223" i="1"/>
  <c r="E244" i="1"/>
  <c r="E353" i="1"/>
  <c r="E390" i="1"/>
  <c r="E296" i="1" s="1"/>
  <c r="E477" i="1"/>
  <c r="E372" i="1"/>
  <c r="E462" i="1"/>
  <c r="K187" i="1"/>
  <c r="M187" i="1" s="1"/>
  <c r="E122" i="1"/>
  <c r="E179" i="1"/>
  <c r="E176" i="1" s="1"/>
  <c r="E463" i="1"/>
  <c r="E10" i="1"/>
  <c r="E158" i="1"/>
  <c r="E304" i="1"/>
  <c r="E291" i="1" s="1"/>
  <c r="E360" i="1"/>
  <c r="E352" i="1" s="1"/>
  <c r="E420" i="1"/>
  <c r="E413" i="1" s="1"/>
  <c r="E27" i="1"/>
  <c r="E11" i="1" s="1"/>
  <c r="E492" i="1"/>
  <c r="E436" i="1"/>
  <c r="E28" i="1"/>
  <c r="E12" i="1" s="1"/>
  <c r="E159" i="1"/>
  <c r="E224" i="1"/>
  <c r="E186" i="1"/>
  <c r="E437" i="1"/>
  <c r="E493" i="1"/>
  <c r="E123" i="1"/>
  <c r="E206" i="1"/>
  <c r="E245" i="1"/>
  <c r="E267" i="1"/>
  <c r="E266" i="1" s="1"/>
  <c r="E265" i="1" s="1"/>
  <c r="L194" i="1"/>
  <c r="J438" i="1"/>
  <c r="I438" i="1"/>
  <c r="H438" i="1"/>
  <c r="G438" i="1"/>
  <c r="F438" i="1"/>
  <c r="D438" i="1"/>
  <c r="K457" i="1"/>
  <c r="M457" i="1" s="1"/>
  <c r="J456" i="1"/>
  <c r="J455" i="1" s="1"/>
  <c r="I456" i="1"/>
  <c r="I455" i="1" s="1"/>
  <c r="K455" i="1" s="1"/>
  <c r="H456" i="1"/>
  <c r="H455" i="1" s="1"/>
  <c r="G456" i="1"/>
  <c r="G455" i="1" s="1"/>
  <c r="F456" i="1"/>
  <c r="F455" i="1" s="1"/>
  <c r="D456" i="1"/>
  <c r="D455" i="1" s="1"/>
  <c r="J472" i="1"/>
  <c r="J471" i="1" s="1"/>
  <c r="I472" i="1"/>
  <c r="H472" i="1"/>
  <c r="H471" i="1" s="1"/>
  <c r="G472" i="1"/>
  <c r="G471" i="1" s="1"/>
  <c r="F472" i="1"/>
  <c r="F471" i="1" s="1"/>
  <c r="J469" i="1"/>
  <c r="I469" i="1"/>
  <c r="I468" i="1" s="1"/>
  <c r="H469" i="1"/>
  <c r="H468" i="1" s="1"/>
  <c r="G469" i="1"/>
  <c r="G468" i="1" s="1"/>
  <c r="F469" i="1"/>
  <c r="F468" i="1" s="1"/>
  <c r="J467" i="1"/>
  <c r="I467" i="1"/>
  <c r="H467" i="1"/>
  <c r="G467" i="1"/>
  <c r="F467" i="1"/>
  <c r="J466" i="1"/>
  <c r="I466" i="1"/>
  <c r="H466" i="1"/>
  <c r="G466" i="1"/>
  <c r="F466" i="1"/>
  <c r="J465" i="1"/>
  <c r="I465" i="1"/>
  <c r="H465" i="1"/>
  <c r="G465" i="1"/>
  <c r="F465" i="1"/>
  <c r="J464" i="1"/>
  <c r="I464" i="1"/>
  <c r="H464" i="1"/>
  <c r="G464" i="1"/>
  <c r="F464" i="1"/>
  <c r="K475" i="1"/>
  <c r="L475" i="1" s="1"/>
  <c r="K474" i="1"/>
  <c r="M474" i="1" s="1"/>
  <c r="K473" i="1"/>
  <c r="M473" i="1" s="1"/>
  <c r="K470" i="1"/>
  <c r="L470" i="1" s="1"/>
  <c r="D472" i="1"/>
  <c r="D471" i="1" s="1"/>
  <c r="D469" i="1"/>
  <c r="D468" i="1" s="1"/>
  <c r="D467" i="1"/>
  <c r="D466" i="1"/>
  <c r="D465" i="1"/>
  <c r="D464" i="1"/>
  <c r="J480" i="1"/>
  <c r="I480" i="1"/>
  <c r="H480" i="1"/>
  <c r="G480" i="1"/>
  <c r="D480" i="1"/>
  <c r="J479" i="1"/>
  <c r="I479" i="1"/>
  <c r="H479" i="1"/>
  <c r="G479" i="1"/>
  <c r="D479" i="1"/>
  <c r="J478" i="1"/>
  <c r="I478" i="1"/>
  <c r="H478" i="1"/>
  <c r="G478" i="1"/>
  <c r="D478" i="1"/>
  <c r="F480" i="1"/>
  <c r="F479" i="1"/>
  <c r="F478" i="1"/>
  <c r="K491" i="1"/>
  <c r="M491" i="1" s="1"/>
  <c r="J490" i="1"/>
  <c r="I490" i="1"/>
  <c r="H490" i="1"/>
  <c r="G490" i="1"/>
  <c r="F490" i="1"/>
  <c r="D490" i="1"/>
  <c r="K489" i="1"/>
  <c r="M489" i="1" s="1"/>
  <c r="J488" i="1"/>
  <c r="I488" i="1"/>
  <c r="H488" i="1"/>
  <c r="G488" i="1"/>
  <c r="F488" i="1"/>
  <c r="D488" i="1"/>
  <c r="G555" i="1"/>
  <c r="G554" i="1" s="1"/>
  <c r="G552" i="1"/>
  <c r="G551" i="1" s="1"/>
  <c r="G549" i="1"/>
  <c r="G548" i="1" s="1"/>
  <c r="G545" i="1"/>
  <c r="G544" i="1" s="1"/>
  <c r="G543" i="1"/>
  <c r="G515" i="1" s="1"/>
  <c r="G542" i="1"/>
  <c r="G535" i="1"/>
  <c r="G534" i="1" s="1"/>
  <c r="G528" i="1" s="1"/>
  <c r="G533" i="1"/>
  <c r="G518" i="1" s="1"/>
  <c r="G532" i="1"/>
  <c r="G517" i="1" s="1"/>
  <c r="G531" i="1"/>
  <c r="G516" i="1" s="1"/>
  <c r="G530" i="1"/>
  <c r="G525" i="1"/>
  <c r="G524" i="1" s="1"/>
  <c r="G520" i="1"/>
  <c r="G510" i="1"/>
  <c r="G509" i="1" s="1"/>
  <c r="G504" i="1"/>
  <c r="G503" i="1" s="1"/>
  <c r="G499" i="1"/>
  <c r="G498" i="1" s="1"/>
  <c r="G497" i="1"/>
  <c r="G496" i="1"/>
  <c r="G495" i="1"/>
  <c r="G494" i="1"/>
  <c r="G486" i="1"/>
  <c r="G482" i="1"/>
  <c r="G477" i="1" s="1"/>
  <c r="G459" i="1"/>
  <c r="G458" i="1" s="1"/>
  <c r="G452" i="1"/>
  <c r="G451" i="1" s="1"/>
  <c r="G448" i="1"/>
  <c r="G447" i="1" s="1"/>
  <c r="G443" i="1"/>
  <c r="G442" i="1" s="1"/>
  <c r="G441" i="1"/>
  <c r="G440" i="1"/>
  <c r="G439" i="1"/>
  <c r="G386" i="1" s="1"/>
  <c r="G434" i="1"/>
  <c r="G433" i="1" s="1"/>
  <c r="G431" i="1"/>
  <c r="G430" i="1" s="1"/>
  <c r="G428" i="1"/>
  <c r="G427" i="1" s="1"/>
  <c r="G421" i="1"/>
  <c r="G420" i="1" s="1"/>
  <c r="G419" i="1"/>
  <c r="G418" i="1"/>
  <c r="G389" i="1" s="1"/>
  <c r="G417" i="1"/>
  <c r="G416" i="1"/>
  <c r="G387" i="1" s="1"/>
  <c r="G415" i="1"/>
  <c r="G410" i="1"/>
  <c r="G409" i="1" s="1"/>
  <c r="G406" i="1"/>
  <c r="G405" i="1" s="1"/>
  <c r="G402" i="1"/>
  <c r="G401" i="1" s="1"/>
  <c r="G399" i="1"/>
  <c r="G398" i="1" s="1"/>
  <c r="G395" i="1"/>
  <c r="G394" i="1" s="1"/>
  <c r="G392" i="1"/>
  <c r="G391" i="1" s="1"/>
  <c r="G381" i="1"/>
  <c r="G380" i="1" s="1"/>
  <c r="G377" i="1"/>
  <c r="G376" i="1" s="1"/>
  <c r="G375" i="1"/>
  <c r="G374" i="1"/>
  <c r="G369" i="1"/>
  <c r="G368" i="1" s="1"/>
  <c r="G365" i="1"/>
  <c r="G364" i="1" s="1"/>
  <c r="G361" i="1"/>
  <c r="G360" i="1" s="1"/>
  <c r="G357" i="1"/>
  <c r="G356" i="1" s="1"/>
  <c r="G355" i="1"/>
  <c r="G354" i="1"/>
  <c r="G350" i="1"/>
  <c r="G349" i="1" s="1"/>
  <c r="G347" i="1"/>
  <c r="G344" i="1"/>
  <c r="G343" i="1" s="1"/>
  <c r="G342" i="1"/>
  <c r="G341" i="1"/>
  <c r="G336" i="1"/>
  <c r="G335" i="1" s="1"/>
  <c r="G333" i="1"/>
  <c r="G332" i="1" s="1"/>
  <c r="G330" i="1"/>
  <c r="G329" i="1" s="1"/>
  <c r="G328" i="1"/>
  <c r="G327" i="1"/>
  <c r="G323" i="1"/>
  <c r="G322" i="1" s="1"/>
  <c r="G320" i="1"/>
  <c r="G319" i="1" s="1"/>
  <c r="G317" i="1"/>
  <c r="G316" i="1" s="1"/>
  <c r="G312" i="1"/>
  <c r="G311" i="1" s="1"/>
  <c r="G309" i="1"/>
  <c r="G308" i="1" s="1"/>
  <c r="G307" i="1"/>
  <c r="G306" i="1"/>
  <c r="G295" i="1" s="1"/>
  <c r="G298" i="1"/>
  <c r="G297" i="1" s="1"/>
  <c r="G287" i="1"/>
  <c r="G286" i="1" s="1"/>
  <c r="G284" i="1"/>
  <c r="G283" i="1" s="1"/>
  <c r="G282" i="1"/>
  <c r="G281" i="1" s="1"/>
  <c r="G280" i="1" s="1"/>
  <c r="G278" i="1"/>
  <c r="G277" i="1" s="1"/>
  <c r="G275" i="1"/>
  <c r="G274" i="1" s="1"/>
  <c r="G273" i="1"/>
  <c r="G272" i="1" s="1"/>
  <c r="G271" i="1" s="1"/>
  <c r="G269" i="1"/>
  <c r="G268" i="1" s="1"/>
  <c r="G260" i="1"/>
  <c r="G259" i="1" s="1"/>
  <c r="G257" i="1"/>
  <c r="G256" i="1" s="1"/>
  <c r="G254" i="1"/>
  <c r="G253" i="1" s="1"/>
  <c r="G251" i="1"/>
  <c r="G250" i="1" s="1"/>
  <c r="G248" i="1"/>
  <c r="G247" i="1" s="1"/>
  <c r="G246" i="1"/>
  <c r="G242" i="1"/>
  <c r="G241" i="1" s="1"/>
  <c r="G239" i="1"/>
  <c r="G238" i="1" s="1"/>
  <c r="G236" i="1"/>
  <c r="G234" i="1"/>
  <c r="G230" i="1"/>
  <c r="G229" i="1" s="1"/>
  <c r="G227" i="1"/>
  <c r="G226" i="1" s="1"/>
  <c r="G225" i="1"/>
  <c r="G221" i="1"/>
  <c r="G220" i="1" s="1"/>
  <c r="G218" i="1"/>
  <c r="G217" i="1" s="1"/>
  <c r="G216" i="1"/>
  <c r="G212" i="1"/>
  <c r="G211" i="1" s="1"/>
  <c r="G209" i="1"/>
  <c r="G208" i="1" s="1"/>
  <c r="G207" i="1"/>
  <c r="G110" i="1" s="1"/>
  <c r="G93" i="1" s="1"/>
  <c r="G203" i="1"/>
  <c r="G202" i="1" s="1"/>
  <c r="G200" i="1"/>
  <c r="G198" i="1"/>
  <c r="G192" i="1"/>
  <c r="G190" i="1"/>
  <c r="G189" i="1" s="1"/>
  <c r="G188" i="1"/>
  <c r="G183" i="1"/>
  <c r="G182" i="1" s="1"/>
  <c r="G180" i="1"/>
  <c r="G179" i="1" s="1"/>
  <c r="G178" i="1"/>
  <c r="G174" i="1"/>
  <c r="G173" i="1" s="1"/>
  <c r="G171" i="1"/>
  <c r="G170" i="1" s="1"/>
  <c r="G169" i="1"/>
  <c r="G165" i="1"/>
  <c r="G164" i="1" s="1"/>
  <c r="G162" i="1"/>
  <c r="G161" i="1" s="1"/>
  <c r="G160" i="1"/>
  <c r="G112" i="1" s="1"/>
  <c r="G96" i="1" s="1"/>
  <c r="G156" i="1"/>
  <c r="G155" i="1" s="1"/>
  <c r="G153" i="1"/>
  <c r="G152" i="1" s="1"/>
  <c r="G151" i="1"/>
  <c r="G147" i="1"/>
  <c r="G146" i="1" s="1"/>
  <c r="G144" i="1"/>
  <c r="G143" i="1" s="1"/>
  <c r="G142" i="1"/>
  <c r="G138" i="1"/>
  <c r="G137" i="1" s="1"/>
  <c r="G135" i="1"/>
  <c r="G134" i="1" s="1"/>
  <c r="G133" i="1"/>
  <c r="G129" i="1"/>
  <c r="G128" i="1" s="1"/>
  <c r="G126" i="1"/>
  <c r="G124" i="1"/>
  <c r="G120" i="1"/>
  <c r="G119" i="1" s="1"/>
  <c r="G117" i="1"/>
  <c r="G116" i="1" s="1"/>
  <c r="G115" i="1"/>
  <c r="G104" i="1"/>
  <c r="G103" i="1" s="1"/>
  <c r="G99" i="1"/>
  <c r="G98" i="1" s="1"/>
  <c r="G97" i="1"/>
  <c r="G94" i="1"/>
  <c r="G86" i="1"/>
  <c r="G85" i="1" s="1"/>
  <c r="G79" i="1"/>
  <c r="G78" i="1" s="1"/>
  <c r="G72" i="1"/>
  <c r="G71" i="1" s="1"/>
  <c r="G65" i="1"/>
  <c r="G64" i="1" s="1"/>
  <c r="G57" i="1"/>
  <c r="G56" i="1" s="1"/>
  <c r="G49" i="1"/>
  <c r="G48" i="1" s="1"/>
  <c r="G45" i="1"/>
  <c r="G44" i="1" s="1"/>
  <c r="G42" i="1"/>
  <c r="G41" i="1" s="1"/>
  <c r="G35" i="1"/>
  <c r="G33" i="1"/>
  <c r="G18" i="1" s="1"/>
  <c r="G32" i="1"/>
  <c r="G17" i="1" s="1"/>
  <c r="G31" i="1"/>
  <c r="G16" i="1" s="1"/>
  <c r="G30" i="1"/>
  <c r="G14" i="1" s="1"/>
  <c r="G29" i="1"/>
  <c r="G13" i="1" s="1"/>
  <c r="G4" i="1" s="1"/>
  <c r="G20" i="1"/>
  <c r="G19" i="1" s="1"/>
  <c r="G15" i="1"/>
  <c r="G293" i="1" l="1"/>
  <c r="K465" i="1"/>
  <c r="L465" i="1" s="1"/>
  <c r="E5" i="1"/>
  <c r="E513" i="1"/>
  <c r="L187" i="1"/>
  <c r="E384" i="1"/>
  <c r="G514" i="1"/>
  <c r="E512" i="1"/>
  <c r="K467" i="1"/>
  <c r="L467" i="1" s="1"/>
  <c r="E302" i="1"/>
  <c r="E303" i="1"/>
  <c r="M465" i="1"/>
  <c r="L457" i="1"/>
  <c r="E109" i="1"/>
  <c r="E92" i="1" s="1"/>
  <c r="E383" i="1"/>
  <c r="G463" i="1"/>
  <c r="K466" i="1"/>
  <c r="L466" i="1" s="1"/>
  <c r="G481" i="1"/>
  <c r="G476" i="1" s="1"/>
  <c r="G529" i="1"/>
  <c r="D463" i="1"/>
  <c r="L473" i="1"/>
  <c r="K472" i="1"/>
  <c r="L472" i="1" s="1"/>
  <c r="E108" i="1"/>
  <c r="E91" i="1" s="1"/>
  <c r="E95" i="1"/>
  <c r="E8" i="1" s="1"/>
  <c r="G292" i="1"/>
  <c r="G6" i="1" s="1"/>
  <c r="D462" i="1"/>
  <c r="H463" i="1"/>
  <c r="F463" i="1"/>
  <c r="J463" i="1"/>
  <c r="L455" i="1"/>
  <c r="K456" i="1"/>
  <c r="L456" i="1" s="1"/>
  <c r="K469" i="1"/>
  <c r="M469" i="1" s="1"/>
  <c r="M455" i="1"/>
  <c r="G436" i="1"/>
  <c r="G437" i="1"/>
  <c r="J468" i="1"/>
  <c r="J462" i="1" s="1"/>
  <c r="I463" i="1"/>
  <c r="I471" i="1"/>
  <c r="M475" i="1"/>
  <c r="M470" i="1"/>
  <c r="L474" i="1"/>
  <c r="H462" i="1"/>
  <c r="G462" i="1"/>
  <c r="F462" i="1"/>
  <c r="K464" i="1"/>
  <c r="G111" i="1"/>
  <c r="A489" i="1"/>
  <c r="A491" i="1"/>
  <c r="G223" i="1"/>
  <c r="K488" i="1"/>
  <c r="M488" i="1" s="1"/>
  <c r="K490" i="1"/>
  <c r="M490" i="1" s="1"/>
  <c r="G28" i="1"/>
  <c r="G12" i="1" s="1"/>
  <c r="G492" i="1"/>
  <c r="G304" i="1"/>
  <c r="G388" i="1"/>
  <c r="G373" i="1"/>
  <c r="L491" i="1"/>
  <c r="L488" i="1"/>
  <c r="L489" i="1"/>
  <c r="G233" i="1"/>
  <c r="G340" i="1"/>
  <c r="G149" i="1"/>
  <c r="G197" i="1"/>
  <c r="G235" i="1"/>
  <c r="G232" i="1" s="1"/>
  <c r="G131" i="1"/>
  <c r="G141" i="1"/>
  <c r="G214" i="1"/>
  <c r="G413" i="1"/>
  <c r="G123" i="1"/>
  <c r="G326" i="1"/>
  <c r="G158" i="1"/>
  <c r="G140" i="1"/>
  <c r="G177" i="1"/>
  <c r="G325" i="1"/>
  <c r="G305" i="1"/>
  <c r="G294" i="1" s="1"/>
  <c r="G352" i="1"/>
  <c r="G7" i="1"/>
  <c r="G159" i="1"/>
  <c r="G167" i="1"/>
  <c r="G215" i="1"/>
  <c r="G353" i="1"/>
  <c r="G9" i="1"/>
  <c r="G390" i="1"/>
  <c r="G34" i="1"/>
  <c r="G27" i="1" s="1"/>
  <c r="G11" i="1" s="1"/>
  <c r="G125" i="1"/>
  <c r="G122" i="1" s="1"/>
  <c r="G176" i="1"/>
  <c r="G199" i="1"/>
  <c r="G196" i="1" s="1"/>
  <c r="G205" i="1"/>
  <c r="G267" i="1"/>
  <c r="G266" i="1" s="1"/>
  <c r="G265" i="1" s="1"/>
  <c r="G346" i="1"/>
  <c r="G339" i="1" s="1"/>
  <c r="G385" i="1"/>
  <c r="G519" i="1"/>
  <c r="G541" i="1"/>
  <c r="G540" i="1"/>
  <c r="G244" i="1"/>
  <c r="G113" i="1"/>
  <c r="G185" i="1"/>
  <c r="G372" i="1"/>
  <c r="G414" i="1"/>
  <c r="G168" i="1"/>
  <c r="G493" i="1"/>
  <c r="G132" i="1"/>
  <c r="G206" i="1"/>
  <c r="G114" i="1"/>
  <c r="G150" i="1"/>
  <c r="G186" i="1"/>
  <c r="G224" i="1"/>
  <c r="G245" i="1"/>
  <c r="J282" i="1"/>
  <c r="I282" i="1"/>
  <c r="H282" i="1"/>
  <c r="F282" i="1"/>
  <c r="D282" i="1"/>
  <c r="K288" i="1"/>
  <c r="M288" i="1" s="1"/>
  <c r="J287" i="1"/>
  <c r="J286" i="1" s="1"/>
  <c r="I287" i="1"/>
  <c r="I286" i="1" s="1"/>
  <c r="H287" i="1"/>
  <c r="H286" i="1" s="1"/>
  <c r="F287" i="1"/>
  <c r="F286" i="1" s="1"/>
  <c r="D287" i="1"/>
  <c r="K285" i="1"/>
  <c r="M285" i="1" s="1"/>
  <c r="J284" i="1"/>
  <c r="J283" i="1" s="1"/>
  <c r="I284" i="1"/>
  <c r="I283" i="1" s="1"/>
  <c r="H284" i="1"/>
  <c r="H283" i="1" s="1"/>
  <c r="F284" i="1"/>
  <c r="F283" i="1" s="1"/>
  <c r="D284" i="1"/>
  <c r="E289" i="1" l="1"/>
  <c r="E2" i="1" s="1"/>
  <c r="E290" i="1"/>
  <c r="E3" i="1" s="1"/>
  <c r="M466" i="1"/>
  <c r="M467" i="1"/>
  <c r="M472" i="1"/>
  <c r="G513" i="1"/>
  <c r="L469" i="1"/>
  <c r="M456" i="1"/>
  <c r="K463" i="1"/>
  <c r="L463" i="1" s="1"/>
  <c r="G384" i="1"/>
  <c r="G512" i="1"/>
  <c r="G291" i="1"/>
  <c r="G5" i="1" s="1"/>
  <c r="M463" i="1"/>
  <c r="G296" i="1"/>
  <c r="G10" i="1" s="1"/>
  <c r="K471" i="1"/>
  <c r="I462" i="1"/>
  <c r="K462" i="1" s="1"/>
  <c r="L462" i="1" s="1"/>
  <c r="K468" i="1"/>
  <c r="M464" i="1"/>
  <c r="L464" i="1"/>
  <c r="A490" i="1"/>
  <c r="G383" i="1"/>
  <c r="L490" i="1"/>
  <c r="G303" i="1"/>
  <c r="A488" i="1"/>
  <c r="G302" i="1"/>
  <c r="G289" i="1" s="1"/>
  <c r="G95" i="1"/>
  <c r="G8" i="1" s="1"/>
  <c r="G109" i="1"/>
  <c r="G92" i="1" s="1"/>
  <c r="G108" i="1"/>
  <c r="G91" i="1" s="1"/>
  <c r="A288" i="1"/>
  <c r="A285" i="1"/>
  <c r="K282" i="1"/>
  <c r="L288" i="1"/>
  <c r="K287" i="1"/>
  <c r="L287" i="1" s="1"/>
  <c r="D286" i="1"/>
  <c r="K284" i="1"/>
  <c r="L285" i="1"/>
  <c r="D283" i="1"/>
  <c r="G290" i="1" l="1"/>
  <c r="M471" i="1"/>
  <c r="L471" i="1"/>
  <c r="M462" i="1"/>
  <c r="L468" i="1"/>
  <c r="M468" i="1"/>
  <c r="G2" i="1"/>
  <c r="G3" i="1"/>
  <c r="M287" i="1"/>
  <c r="K286" i="1"/>
  <c r="A287" i="1"/>
  <c r="M284" i="1"/>
  <c r="K283" i="1"/>
  <c r="L284" i="1"/>
  <c r="A284" i="1"/>
  <c r="M286" i="1" l="1"/>
  <c r="L286" i="1"/>
  <c r="M283" i="1"/>
  <c r="L283" i="1"/>
  <c r="K24" i="1" l="1"/>
  <c r="K25" i="1"/>
  <c r="K26" i="1"/>
  <c r="J273" i="1" l="1"/>
  <c r="J267" i="1" s="1"/>
  <c r="I273" i="1"/>
  <c r="I267" i="1" s="1"/>
  <c r="H273" i="1"/>
  <c r="F273" i="1"/>
  <c r="F267" i="1" s="1"/>
  <c r="D273" i="1"/>
  <c r="D267" i="1" s="1"/>
  <c r="J281" i="1"/>
  <c r="J280" i="1" s="1"/>
  <c r="I281" i="1"/>
  <c r="I280" i="1" s="1"/>
  <c r="H281" i="1"/>
  <c r="F281" i="1"/>
  <c r="F280" i="1" s="1"/>
  <c r="D281" i="1"/>
  <c r="D280" i="1" s="1"/>
  <c r="K279" i="1"/>
  <c r="J278" i="1"/>
  <c r="J277" i="1" s="1"/>
  <c r="I278" i="1"/>
  <c r="I277" i="1" s="1"/>
  <c r="H278" i="1"/>
  <c r="F278" i="1"/>
  <c r="F277" i="1" s="1"/>
  <c r="D278" i="1"/>
  <c r="D277" i="1" s="1"/>
  <c r="K276" i="1"/>
  <c r="J275" i="1"/>
  <c r="J274" i="1" s="1"/>
  <c r="I275" i="1"/>
  <c r="I274" i="1" s="1"/>
  <c r="H275" i="1"/>
  <c r="F275" i="1"/>
  <c r="F274" i="1" s="1"/>
  <c r="D275" i="1"/>
  <c r="D274" i="1" s="1"/>
  <c r="K270" i="1"/>
  <c r="J269" i="1"/>
  <c r="J268" i="1" s="1"/>
  <c r="I269" i="1"/>
  <c r="I268" i="1" s="1"/>
  <c r="H269" i="1"/>
  <c r="F269" i="1"/>
  <c r="F268" i="1" s="1"/>
  <c r="D269" i="1"/>
  <c r="D268" i="1" s="1"/>
  <c r="J272" i="1" l="1"/>
  <c r="J271" i="1" s="1"/>
  <c r="D272" i="1"/>
  <c r="D271" i="1" s="1"/>
  <c r="K273" i="1"/>
  <c r="M273" i="1" s="1"/>
  <c r="L279" i="1"/>
  <c r="M279" i="1"/>
  <c r="L270" i="1"/>
  <c r="M270" i="1"/>
  <c r="H277" i="1"/>
  <c r="H272" i="1"/>
  <c r="H268" i="1"/>
  <c r="M276" i="1"/>
  <c r="L276" i="1"/>
  <c r="M282" i="1"/>
  <c r="L282" i="1"/>
  <c r="H274" i="1"/>
  <c r="H280" i="1"/>
  <c r="H267" i="1"/>
  <c r="I272" i="1"/>
  <c r="I271" i="1" s="1"/>
  <c r="A282" i="1"/>
  <c r="F272" i="1"/>
  <c r="F271" i="1" s="1"/>
  <c r="K281" i="1"/>
  <c r="L281" i="1" s="1"/>
  <c r="K278" i="1"/>
  <c r="M278" i="1" s="1"/>
  <c r="A279" i="1"/>
  <c r="A276" i="1"/>
  <c r="A270" i="1"/>
  <c r="K275" i="1"/>
  <c r="M275" i="1" s="1"/>
  <c r="K269" i="1"/>
  <c r="M269" i="1" s="1"/>
  <c r="H102" i="1"/>
  <c r="H429" i="1"/>
  <c r="H408" i="1"/>
  <c r="H359" i="1"/>
  <c r="H345" i="1"/>
  <c r="H331" i="1"/>
  <c r="L273" i="1" l="1"/>
  <c r="A273" i="1"/>
  <c r="L269" i="1"/>
  <c r="L275" i="1"/>
  <c r="H271" i="1"/>
  <c r="L278" i="1"/>
  <c r="K272" i="1"/>
  <c r="M272" i="1" s="1"/>
  <c r="K277" i="1"/>
  <c r="M277" i="1" s="1"/>
  <c r="K274" i="1"/>
  <c r="M274" i="1" s="1"/>
  <c r="A278" i="1"/>
  <c r="M281" i="1"/>
  <c r="K280" i="1"/>
  <c r="M280" i="1" s="1"/>
  <c r="K268" i="1"/>
  <c r="M268" i="1" s="1"/>
  <c r="A281" i="1"/>
  <c r="A269" i="1"/>
  <c r="A275" i="1"/>
  <c r="J218" i="1"/>
  <c r="J217" i="1" s="1"/>
  <c r="I218" i="1"/>
  <c r="I217" i="1" s="1"/>
  <c r="H218" i="1"/>
  <c r="H217" i="1" s="1"/>
  <c r="F218" i="1"/>
  <c r="F217" i="1" s="1"/>
  <c r="K271" i="1" l="1"/>
  <c r="L271" i="1" s="1"/>
  <c r="L272" i="1"/>
  <c r="A272" i="1"/>
  <c r="L277" i="1"/>
  <c r="L280" i="1"/>
  <c r="L274" i="1"/>
  <c r="L268" i="1"/>
  <c r="H555" i="1"/>
  <c r="H554" i="1" s="1"/>
  <c r="F555" i="1"/>
  <c r="F554" i="1" s="1"/>
  <c r="H552" i="1"/>
  <c r="H551" i="1" s="1"/>
  <c r="F552" i="1"/>
  <c r="F551" i="1" s="1"/>
  <c r="H549" i="1"/>
  <c r="H548" i="1" s="1"/>
  <c r="F549" i="1"/>
  <c r="F548" i="1" s="1"/>
  <c r="H545" i="1"/>
  <c r="H544" i="1" s="1"/>
  <c r="F545" i="1"/>
  <c r="F544" i="1" s="1"/>
  <c r="H543" i="1"/>
  <c r="H515" i="1" s="1"/>
  <c r="F543" i="1"/>
  <c r="F515" i="1" s="1"/>
  <c r="H542" i="1"/>
  <c r="F542" i="1"/>
  <c r="H535" i="1"/>
  <c r="H534" i="1" s="1"/>
  <c r="H528" i="1" s="1"/>
  <c r="F535" i="1"/>
  <c r="F534" i="1" s="1"/>
  <c r="F528" i="1" s="1"/>
  <c r="H533" i="1"/>
  <c r="F533" i="1"/>
  <c r="F518" i="1" s="1"/>
  <c r="H532" i="1"/>
  <c r="H517" i="1" s="1"/>
  <c r="F532" i="1"/>
  <c r="F517" i="1" s="1"/>
  <c r="H531" i="1"/>
  <c r="H516" i="1" s="1"/>
  <c r="F531" i="1"/>
  <c r="F516" i="1" s="1"/>
  <c r="H530" i="1"/>
  <c r="F530" i="1"/>
  <c r="H525" i="1"/>
  <c r="H524" i="1" s="1"/>
  <c r="F525" i="1"/>
  <c r="F524" i="1" s="1"/>
  <c r="H520" i="1"/>
  <c r="H519" i="1" s="1"/>
  <c r="F520" i="1"/>
  <c r="F519" i="1" s="1"/>
  <c r="H518" i="1"/>
  <c r="H510" i="1"/>
  <c r="H509" i="1" s="1"/>
  <c r="F510" i="1"/>
  <c r="F509" i="1" s="1"/>
  <c r="H504" i="1"/>
  <c r="H503" i="1" s="1"/>
  <c r="F504" i="1"/>
  <c r="F503" i="1" s="1"/>
  <c r="H499" i="1"/>
  <c r="H498" i="1" s="1"/>
  <c r="F499" i="1"/>
  <c r="H497" i="1"/>
  <c r="F497" i="1"/>
  <c r="H496" i="1"/>
  <c r="F496" i="1"/>
  <c r="H495" i="1"/>
  <c r="F495" i="1"/>
  <c r="H494" i="1"/>
  <c r="F494" i="1"/>
  <c r="H486" i="1"/>
  <c r="F486" i="1"/>
  <c r="H482" i="1"/>
  <c r="F482" i="1"/>
  <c r="H459" i="1"/>
  <c r="H458" i="1" s="1"/>
  <c r="F459" i="1"/>
  <c r="F458" i="1" s="1"/>
  <c r="H452" i="1"/>
  <c r="H451" i="1" s="1"/>
  <c r="F452" i="1"/>
  <c r="F451" i="1" s="1"/>
  <c r="H448" i="1"/>
  <c r="F448" i="1"/>
  <c r="F447" i="1" s="1"/>
  <c r="H443" i="1"/>
  <c r="H442" i="1" s="1"/>
  <c r="F443" i="1"/>
  <c r="H441" i="1"/>
  <c r="F441" i="1"/>
  <c r="H440" i="1"/>
  <c r="F440" i="1"/>
  <c r="H439" i="1"/>
  <c r="H386" i="1" s="1"/>
  <c r="H292" i="1" s="1"/>
  <c r="F439" i="1"/>
  <c r="F386" i="1" s="1"/>
  <c r="F292" i="1" s="1"/>
  <c r="H434" i="1"/>
  <c r="H433" i="1" s="1"/>
  <c r="F434" i="1"/>
  <c r="F433" i="1" s="1"/>
  <c r="H431" i="1"/>
  <c r="H430" i="1" s="1"/>
  <c r="F431" i="1"/>
  <c r="F430" i="1" s="1"/>
  <c r="H428" i="1"/>
  <c r="H427" i="1" s="1"/>
  <c r="F428" i="1"/>
  <c r="F427" i="1" s="1"/>
  <c r="H421" i="1"/>
  <c r="H420" i="1" s="1"/>
  <c r="F421" i="1"/>
  <c r="F420" i="1" s="1"/>
  <c r="H419" i="1"/>
  <c r="F419" i="1"/>
  <c r="H418" i="1"/>
  <c r="H389" i="1" s="1"/>
  <c r="F418" i="1"/>
  <c r="F389" i="1" s="1"/>
  <c r="H417" i="1"/>
  <c r="F417" i="1"/>
  <c r="H416" i="1"/>
  <c r="H387" i="1" s="1"/>
  <c r="H293" i="1" s="1"/>
  <c r="F416" i="1"/>
  <c r="F387" i="1" s="1"/>
  <c r="F293" i="1" s="1"/>
  <c r="H415" i="1"/>
  <c r="F415" i="1"/>
  <c r="H410" i="1"/>
  <c r="H409" i="1" s="1"/>
  <c r="F410" i="1"/>
  <c r="F409" i="1" s="1"/>
  <c r="H406" i="1"/>
  <c r="H405" i="1" s="1"/>
  <c r="F406" i="1"/>
  <c r="F405" i="1" s="1"/>
  <c r="H402" i="1"/>
  <c r="H401" i="1" s="1"/>
  <c r="F402" i="1"/>
  <c r="F401" i="1" s="1"/>
  <c r="H399" i="1"/>
  <c r="H398" i="1" s="1"/>
  <c r="F399" i="1"/>
  <c r="F398" i="1" s="1"/>
  <c r="H395" i="1"/>
  <c r="H394" i="1" s="1"/>
  <c r="F395" i="1"/>
  <c r="F394" i="1" s="1"/>
  <c r="H392" i="1"/>
  <c r="H391" i="1" s="1"/>
  <c r="F392" i="1"/>
  <c r="F391" i="1" s="1"/>
  <c r="H381" i="1"/>
  <c r="H380" i="1" s="1"/>
  <c r="F381" i="1"/>
  <c r="F380" i="1" s="1"/>
  <c r="H377" i="1"/>
  <c r="H376" i="1" s="1"/>
  <c r="F377" i="1"/>
  <c r="F376" i="1" s="1"/>
  <c r="H375" i="1"/>
  <c r="F375" i="1"/>
  <c r="H374" i="1"/>
  <c r="F374" i="1"/>
  <c r="H369" i="1"/>
  <c r="H368" i="1" s="1"/>
  <c r="F369" i="1"/>
  <c r="F368" i="1" s="1"/>
  <c r="H365" i="1"/>
  <c r="H364" i="1" s="1"/>
  <c r="F365" i="1"/>
  <c r="F364" i="1" s="1"/>
  <c r="H361" i="1"/>
  <c r="H360" i="1" s="1"/>
  <c r="F361" i="1"/>
  <c r="F360" i="1" s="1"/>
  <c r="H357" i="1"/>
  <c r="H356" i="1" s="1"/>
  <c r="F357" i="1"/>
  <c r="F356" i="1" s="1"/>
  <c r="H355" i="1"/>
  <c r="F355" i="1"/>
  <c r="H354" i="1"/>
  <c r="F354" i="1"/>
  <c r="H350" i="1"/>
  <c r="H349" i="1" s="1"/>
  <c r="F350" i="1"/>
  <c r="F349" i="1" s="1"/>
  <c r="H347" i="1"/>
  <c r="H346" i="1" s="1"/>
  <c r="F347" i="1"/>
  <c r="F346" i="1" s="1"/>
  <c r="H344" i="1"/>
  <c r="H343" i="1" s="1"/>
  <c r="F344" i="1"/>
  <c r="F343" i="1" s="1"/>
  <c r="H342" i="1"/>
  <c r="F342" i="1"/>
  <c r="H341" i="1"/>
  <c r="F341" i="1"/>
  <c r="H336" i="1"/>
  <c r="H335" i="1" s="1"/>
  <c r="F336" i="1"/>
  <c r="F335" i="1" s="1"/>
  <c r="H333" i="1"/>
  <c r="H332" i="1" s="1"/>
  <c r="F333" i="1"/>
  <c r="F332" i="1" s="1"/>
  <c r="H330" i="1"/>
  <c r="H329" i="1" s="1"/>
  <c r="F330" i="1"/>
  <c r="F329" i="1" s="1"/>
  <c r="H328" i="1"/>
  <c r="F328" i="1"/>
  <c r="H327" i="1"/>
  <c r="F327" i="1"/>
  <c r="H323" i="1"/>
  <c r="H322" i="1" s="1"/>
  <c r="F323" i="1"/>
  <c r="F322" i="1" s="1"/>
  <c r="H320" i="1"/>
  <c r="H319" i="1" s="1"/>
  <c r="F320" i="1"/>
  <c r="F319" i="1" s="1"/>
  <c r="H317" i="1"/>
  <c r="H316" i="1" s="1"/>
  <c r="F317" i="1"/>
  <c r="F316" i="1" s="1"/>
  <c r="H312" i="1"/>
  <c r="H311" i="1" s="1"/>
  <c r="F312" i="1"/>
  <c r="F311" i="1" s="1"/>
  <c r="H309" i="1"/>
  <c r="H308" i="1" s="1"/>
  <c r="F309" i="1"/>
  <c r="F308" i="1" s="1"/>
  <c r="H307" i="1"/>
  <c r="F307" i="1"/>
  <c r="H306" i="1"/>
  <c r="H295" i="1" s="1"/>
  <c r="F306" i="1"/>
  <c r="F295" i="1" s="1"/>
  <c r="H298" i="1"/>
  <c r="H297" i="1" s="1"/>
  <c r="F298" i="1"/>
  <c r="F297" i="1" s="1"/>
  <c r="H266" i="1"/>
  <c r="H265" i="1" s="1"/>
  <c r="F266" i="1"/>
  <c r="F265" i="1" s="1"/>
  <c r="H260" i="1"/>
  <c r="H259" i="1" s="1"/>
  <c r="F260" i="1"/>
  <c r="F259" i="1" s="1"/>
  <c r="H257" i="1"/>
  <c r="H256" i="1" s="1"/>
  <c r="F257" i="1"/>
  <c r="F256" i="1" s="1"/>
  <c r="H254" i="1"/>
  <c r="H253" i="1" s="1"/>
  <c r="F254" i="1"/>
  <c r="F253" i="1" s="1"/>
  <c r="H251" i="1"/>
  <c r="H250" i="1" s="1"/>
  <c r="F251" i="1"/>
  <c r="F250" i="1" s="1"/>
  <c r="H248" i="1"/>
  <c r="H247" i="1" s="1"/>
  <c r="F248" i="1"/>
  <c r="F247" i="1" s="1"/>
  <c r="H246" i="1"/>
  <c r="F246" i="1"/>
  <c r="H242" i="1"/>
  <c r="H241" i="1" s="1"/>
  <c r="F242" i="1"/>
  <c r="F241" i="1" s="1"/>
  <c r="H239" i="1"/>
  <c r="H238" i="1" s="1"/>
  <c r="F239" i="1"/>
  <c r="F238" i="1" s="1"/>
  <c r="H236" i="1"/>
  <c r="H235" i="1" s="1"/>
  <c r="F236" i="1"/>
  <c r="F235" i="1" s="1"/>
  <c r="H234" i="1"/>
  <c r="F234" i="1"/>
  <c r="H230" i="1"/>
  <c r="H229" i="1" s="1"/>
  <c r="F230" i="1"/>
  <c r="F229" i="1" s="1"/>
  <c r="H227" i="1"/>
  <c r="H226" i="1" s="1"/>
  <c r="F227" i="1"/>
  <c r="F226" i="1" s="1"/>
  <c r="H225" i="1"/>
  <c r="F225" i="1"/>
  <c r="H221" i="1"/>
  <c r="H220" i="1" s="1"/>
  <c r="H214" i="1" s="1"/>
  <c r="F221" i="1"/>
  <c r="F220" i="1" s="1"/>
  <c r="F214" i="1" s="1"/>
  <c r="H216" i="1"/>
  <c r="F216" i="1"/>
  <c r="H212" i="1"/>
  <c r="H211" i="1" s="1"/>
  <c r="F212" i="1"/>
  <c r="F211" i="1" s="1"/>
  <c r="H209" i="1"/>
  <c r="F209" i="1"/>
  <c r="F208" i="1" s="1"/>
  <c r="H207" i="1"/>
  <c r="F207" i="1"/>
  <c r="H203" i="1"/>
  <c r="H202" i="1" s="1"/>
  <c r="F203" i="1"/>
  <c r="F202" i="1" s="1"/>
  <c r="H200" i="1"/>
  <c r="H199" i="1" s="1"/>
  <c r="F200" i="1"/>
  <c r="F199" i="1" s="1"/>
  <c r="H198" i="1"/>
  <c r="F198" i="1"/>
  <c r="H192" i="1"/>
  <c r="F192" i="1"/>
  <c r="H190" i="1"/>
  <c r="F190" i="1"/>
  <c r="F189" i="1" s="1"/>
  <c r="H188" i="1"/>
  <c r="F188" i="1"/>
  <c r="H183" i="1"/>
  <c r="H182" i="1" s="1"/>
  <c r="F183" i="1"/>
  <c r="F182" i="1" s="1"/>
  <c r="H180" i="1"/>
  <c r="F180" i="1"/>
  <c r="F179" i="1" s="1"/>
  <c r="H178" i="1"/>
  <c r="F178" i="1"/>
  <c r="H174" i="1"/>
  <c r="H173" i="1" s="1"/>
  <c r="F174" i="1"/>
  <c r="F173" i="1" s="1"/>
  <c r="H171" i="1"/>
  <c r="H170" i="1" s="1"/>
  <c r="F171" i="1"/>
  <c r="F170" i="1" s="1"/>
  <c r="H169" i="1"/>
  <c r="F169" i="1"/>
  <c r="H165" i="1"/>
  <c r="H164" i="1" s="1"/>
  <c r="F165" i="1"/>
  <c r="F164" i="1" s="1"/>
  <c r="H162" i="1"/>
  <c r="H161" i="1" s="1"/>
  <c r="F162" i="1"/>
  <c r="F161" i="1" s="1"/>
  <c r="H160" i="1"/>
  <c r="H112" i="1" s="1"/>
  <c r="H96" i="1" s="1"/>
  <c r="F160" i="1"/>
  <c r="F112" i="1" s="1"/>
  <c r="F96" i="1" s="1"/>
  <c r="H156" i="1"/>
  <c r="H155" i="1" s="1"/>
  <c r="F156" i="1"/>
  <c r="F155" i="1" s="1"/>
  <c r="H153" i="1"/>
  <c r="H152" i="1" s="1"/>
  <c r="F153" i="1"/>
  <c r="F152" i="1" s="1"/>
  <c r="H151" i="1"/>
  <c r="F151" i="1"/>
  <c r="H147" i="1"/>
  <c r="H146" i="1" s="1"/>
  <c r="F147" i="1"/>
  <c r="F146" i="1" s="1"/>
  <c r="H144" i="1"/>
  <c r="H143" i="1" s="1"/>
  <c r="F144" i="1"/>
  <c r="F143" i="1" s="1"/>
  <c r="H142" i="1"/>
  <c r="F142" i="1"/>
  <c r="H138" i="1"/>
  <c r="H137" i="1" s="1"/>
  <c r="F138" i="1"/>
  <c r="F137" i="1" s="1"/>
  <c r="H135" i="1"/>
  <c r="F135" i="1"/>
  <c r="F134" i="1" s="1"/>
  <c r="H133" i="1"/>
  <c r="F133" i="1"/>
  <c r="H129" i="1"/>
  <c r="H128" i="1" s="1"/>
  <c r="F129" i="1"/>
  <c r="F128" i="1" s="1"/>
  <c r="H126" i="1"/>
  <c r="H125" i="1" s="1"/>
  <c r="F126" i="1"/>
  <c r="F125" i="1" s="1"/>
  <c r="H124" i="1"/>
  <c r="F124" i="1"/>
  <c r="H120" i="1"/>
  <c r="H119" i="1" s="1"/>
  <c r="F120" i="1"/>
  <c r="F119" i="1" s="1"/>
  <c r="H117" i="1"/>
  <c r="F117" i="1"/>
  <c r="F116" i="1" s="1"/>
  <c r="H115" i="1"/>
  <c r="F115" i="1"/>
  <c r="H104" i="1"/>
  <c r="H103" i="1" s="1"/>
  <c r="F104" i="1"/>
  <c r="F103" i="1" s="1"/>
  <c r="H99" i="1"/>
  <c r="H98" i="1" s="1"/>
  <c r="F99" i="1"/>
  <c r="F98" i="1" s="1"/>
  <c r="H97" i="1"/>
  <c r="F97" i="1"/>
  <c r="H94" i="1"/>
  <c r="F94" i="1"/>
  <c r="H86" i="1"/>
  <c r="H85" i="1" s="1"/>
  <c r="F86" i="1"/>
  <c r="F85" i="1" s="1"/>
  <c r="H79" i="1"/>
  <c r="H78" i="1" s="1"/>
  <c r="F79" i="1"/>
  <c r="F78" i="1" s="1"/>
  <c r="H72" i="1"/>
  <c r="H71" i="1" s="1"/>
  <c r="F72" i="1"/>
  <c r="F71" i="1" s="1"/>
  <c r="H65" i="1"/>
  <c r="H64" i="1" s="1"/>
  <c r="F65" i="1"/>
  <c r="F64" i="1" s="1"/>
  <c r="H57" i="1"/>
  <c r="H56" i="1" s="1"/>
  <c r="F57" i="1"/>
  <c r="F56" i="1" s="1"/>
  <c r="H49" i="1"/>
  <c r="H48" i="1" s="1"/>
  <c r="F49" i="1"/>
  <c r="F48" i="1" s="1"/>
  <c r="H45" i="1"/>
  <c r="H44" i="1" s="1"/>
  <c r="F45" i="1"/>
  <c r="F44" i="1" s="1"/>
  <c r="H42" i="1"/>
  <c r="H41" i="1" s="1"/>
  <c r="F42" i="1"/>
  <c r="F41" i="1" s="1"/>
  <c r="H35" i="1"/>
  <c r="H34" i="1" s="1"/>
  <c r="F35" i="1"/>
  <c r="F34" i="1" s="1"/>
  <c r="H33" i="1"/>
  <c r="H18" i="1" s="1"/>
  <c r="F33" i="1"/>
  <c r="F18" i="1" s="1"/>
  <c r="H32" i="1"/>
  <c r="H17" i="1" s="1"/>
  <c r="F32" i="1"/>
  <c r="F17" i="1" s="1"/>
  <c r="H31" i="1"/>
  <c r="H16" i="1" s="1"/>
  <c r="F31" i="1"/>
  <c r="F16" i="1" s="1"/>
  <c r="H30" i="1"/>
  <c r="H14" i="1" s="1"/>
  <c r="F30" i="1"/>
  <c r="F14" i="1" s="1"/>
  <c r="H29" i="1"/>
  <c r="H13" i="1" s="1"/>
  <c r="H4" i="1" s="1"/>
  <c r="F29" i="1"/>
  <c r="F13" i="1" s="1"/>
  <c r="F4" i="1" s="1"/>
  <c r="H20" i="1"/>
  <c r="H19" i="1" s="1"/>
  <c r="F20" i="1"/>
  <c r="F19" i="1" s="1"/>
  <c r="H15" i="1"/>
  <c r="F15" i="1"/>
  <c r="D555" i="1"/>
  <c r="D554" i="1" s="1"/>
  <c r="D552" i="1"/>
  <c r="D551" i="1" s="1"/>
  <c r="D549" i="1"/>
  <c r="D548" i="1" s="1"/>
  <c r="D545" i="1"/>
  <c r="D544" i="1" s="1"/>
  <c r="D543" i="1"/>
  <c r="D515" i="1" s="1"/>
  <c r="D542" i="1"/>
  <c r="D535" i="1"/>
  <c r="D534" i="1" s="1"/>
  <c r="D528" i="1" s="1"/>
  <c r="D533" i="1"/>
  <c r="D518" i="1" s="1"/>
  <c r="D532" i="1"/>
  <c r="D517" i="1" s="1"/>
  <c r="D531" i="1"/>
  <c r="D516" i="1" s="1"/>
  <c r="D530" i="1"/>
  <c r="D525" i="1"/>
  <c r="D524" i="1" s="1"/>
  <c r="D520" i="1"/>
  <c r="D519" i="1" s="1"/>
  <c r="D510" i="1"/>
  <c r="D509" i="1" s="1"/>
  <c r="D504" i="1"/>
  <c r="D503" i="1" s="1"/>
  <c r="D499" i="1"/>
  <c r="D498" i="1" s="1"/>
  <c r="D497" i="1"/>
  <c r="D496" i="1"/>
  <c r="D495" i="1"/>
  <c r="D494" i="1"/>
  <c r="D486" i="1"/>
  <c r="D482" i="1"/>
  <c r="D477" i="1" s="1"/>
  <c r="D459" i="1"/>
  <c r="D458" i="1" s="1"/>
  <c r="D452" i="1"/>
  <c r="D451" i="1" s="1"/>
  <c r="D448" i="1"/>
  <c r="D447" i="1" s="1"/>
  <c r="D443" i="1"/>
  <c r="D441" i="1"/>
  <c r="D440" i="1"/>
  <c r="D439" i="1"/>
  <c r="D386" i="1" s="1"/>
  <c r="D292" i="1" s="1"/>
  <c r="D434" i="1"/>
  <c r="D433" i="1" s="1"/>
  <c r="D431" i="1"/>
  <c r="D430" i="1" s="1"/>
  <c r="D428" i="1"/>
  <c r="D427" i="1" s="1"/>
  <c r="D421" i="1"/>
  <c r="D420" i="1" s="1"/>
  <c r="D419" i="1"/>
  <c r="D418" i="1"/>
  <c r="D389" i="1" s="1"/>
  <c r="D417" i="1"/>
  <c r="D416" i="1"/>
  <c r="D387" i="1" s="1"/>
  <c r="D293" i="1" s="1"/>
  <c r="D415" i="1"/>
  <c r="D410" i="1"/>
  <c r="D409" i="1" s="1"/>
  <c r="D406" i="1"/>
  <c r="D405" i="1" s="1"/>
  <c r="D402" i="1"/>
  <c r="D401" i="1" s="1"/>
  <c r="D399" i="1"/>
  <c r="D398" i="1" s="1"/>
  <c r="D395" i="1"/>
  <c r="D394" i="1" s="1"/>
  <c r="D392" i="1"/>
  <c r="D391" i="1" s="1"/>
  <c r="D381" i="1"/>
  <c r="D380" i="1" s="1"/>
  <c r="D377" i="1"/>
  <c r="D376" i="1" s="1"/>
  <c r="D375" i="1"/>
  <c r="D374" i="1"/>
  <c r="D369" i="1"/>
  <c r="D368" i="1" s="1"/>
  <c r="D365" i="1"/>
  <c r="D364" i="1" s="1"/>
  <c r="D361" i="1"/>
  <c r="D360" i="1" s="1"/>
  <c r="D357" i="1"/>
  <c r="D355" i="1"/>
  <c r="D354" i="1"/>
  <c r="D350" i="1"/>
  <c r="D349" i="1" s="1"/>
  <c r="D347" i="1"/>
  <c r="D344" i="1"/>
  <c r="D343" i="1" s="1"/>
  <c r="D342" i="1"/>
  <c r="D341" i="1"/>
  <c r="D336" i="1"/>
  <c r="D335" i="1" s="1"/>
  <c r="D333" i="1"/>
  <c r="D332" i="1" s="1"/>
  <c r="D330" i="1"/>
  <c r="D329" i="1" s="1"/>
  <c r="D328" i="1"/>
  <c r="D327" i="1"/>
  <c r="D323" i="1"/>
  <c r="D322" i="1" s="1"/>
  <c r="D320" i="1"/>
  <c r="D319" i="1" s="1"/>
  <c r="D317" i="1"/>
  <c r="D316" i="1" s="1"/>
  <c r="D312" i="1"/>
  <c r="D311" i="1" s="1"/>
  <c r="D309" i="1"/>
  <c r="D308" i="1" s="1"/>
  <c r="D307" i="1"/>
  <c r="D306" i="1"/>
  <c r="D298" i="1"/>
  <c r="D297" i="1" s="1"/>
  <c r="D266" i="1"/>
  <c r="D265" i="1" s="1"/>
  <c r="D260" i="1"/>
  <c r="D259" i="1" s="1"/>
  <c r="D257" i="1"/>
  <c r="D256" i="1" s="1"/>
  <c r="D254" i="1"/>
  <c r="D253" i="1" s="1"/>
  <c r="D251" i="1"/>
  <c r="D250" i="1" s="1"/>
  <c r="D248" i="1"/>
  <c r="D247" i="1" s="1"/>
  <c r="D246" i="1"/>
  <c r="D242" i="1"/>
  <c r="D241" i="1" s="1"/>
  <c r="D239" i="1"/>
  <c r="D238" i="1" s="1"/>
  <c r="D236" i="1"/>
  <c r="D235" i="1" s="1"/>
  <c r="D234" i="1"/>
  <c r="D230" i="1"/>
  <c r="D229" i="1" s="1"/>
  <c r="D227" i="1"/>
  <c r="D226" i="1" s="1"/>
  <c r="D225" i="1"/>
  <c r="D221" i="1"/>
  <c r="D220" i="1" s="1"/>
  <c r="D214" i="1" s="1"/>
  <c r="D216" i="1"/>
  <c r="D212" i="1"/>
  <c r="D211" i="1" s="1"/>
  <c r="D209" i="1"/>
  <c r="D208" i="1" s="1"/>
  <c r="D207" i="1"/>
  <c r="D203" i="1"/>
  <c r="D202" i="1" s="1"/>
  <c r="D200" i="1"/>
  <c r="D199" i="1" s="1"/>
  <c r="D198" i="1"/>
  <c r="D192" i="1"/>
  <c r="D190" i="1"/>
  <c r="D189" i="1" s="1"/>
  <c r="D188" i="1"/>
  <c r="D183" i="1"/>
  <c r="D182" i="1" s="1"/>
  <c r="D180" i="1"/>
  <c r="D179" i="1" s="1"/>
  <c r="D178" i="1"/>
  <c r="D174" i="1"/>
  <c r="D173" i="1" s="1"/>
  <c r="D171" i="1"/>
  <c r="D170" i="1" s="1"/>
  <c r="D169" i="1"/>
  <c r="D165" i="1"/>
  <c r="D164" i="1" s="1"/>
  <c r="D162" i="1"/>
  <c r="D161" i="1" s="1"/>
  <c r="D160" i="1"/>
  <c r="D112" i="1" s="1"/>
  <c r="D96" i="1" s="1"/>
  <c r="D156" i="1"/>
  <c r="D155" i="1" s="1"/>
  <c r="D153" i="1"/>
  <c r="D152" i="1" s="1"/>
  <c r="D151" i="1"/>
  <c r="D147" i="1"/>
  <c r="D146" i="1" s="1"/>
  <c r="D144" i="1"/>
  <c r="D143" i="1" s="1"/>
  <c r="D142" i="1"/>
  <c r="D138" i="1"/>
  <c r="D137" i="1" s="1"/>
  <c r="D135" i="1"/>
  <c r="D134" i="1" s="1"/>
  <c r="D133" i="1"/>
  <c r="D129" i="1"/>
  <c r="D128" i="1" s="1"/>
  <c r="D126" i="1"/>
  <c r="D125" i="1" s="1"/>
  <c r="D124" i="1"/>
  <c r="D120" i="1"/>
  <c r="D119" i="1" s="1"/>
  <c r="D117" i="1"/>
  <c r="D115" i="1"/>
  <c r="D104" i="1"/>
  <c r="D103" i="1" s="1"/>
  <c r="D99" i="1"/>
  <c r="D98" i="1" s="1"/>
  <c r="D97" i="1"/>
  <c r="D94" i="1"/>
  <c r="D86" i="1"/>
  <c r="D85" i="1" s="1"/>
  <c r="D79" i="1"/>
  <c r="D78" i="1" s="1"/>
  <c r="D72" i="1"/>
  <c r="D71" i="1" s="1"/>
  <c r="D65" i="1"/>
  <c r="D64" i="1" s="1"/>
  <c r="D57" i="1"/>
  <c r="D56" i="1" s="1"/>
  <c r="D49" i="1"/>
  <c r="D48" i="1" s="1"/>
  <c r="D45" i="1"/>
  <c r="D44" i="1" s="1"/>
  <c r="D42" i="1"/>
  <c r="D41" i="1" s="1"/>
  <c r="D35" i="1"/>
  <c r="D34" i="1" s="1"/>
  <c r="D33" i="1"/>
  <c r="D18" i="1" s="1"/>
  <c r="D32" i="1"/>
  <c r="D17" i="1" s="1"/>
  <c r="D31" i="1"/>
  <c r="D16" i="1" s="1"/>
  <c r="D30" i="1"/>
  <c r="D14" i="1" s="1"/>
  <c r="D29" i="1"/>
  <c r="D13" i="1" s="1"/>
  <c r="D4" i="1" s="1"/>
  <c r="D20" i="1"/>
  <c r="D19" i="1" s="1"/>
  <c r="D15" i="1"/>
  <c r="J555" i="1"/>
  <c r="J554" i="1" s="1"/>
  <c r="I555" i="1"/>
  <c r="I554" i="1" s="1"/>
  <c r="J552" i="1"/>
  <c r="J551" i="1" s="1"/>
  <c r="I552" i="1"/>
  <c r="I551" i="1" s="1"/>
  <c r="J549" i="1"/>
  <c r="J548" i="1" s="1"/>
  <c r="I549" i="1"/>
  <c r="I548" i="1" s="1"/>
  <c r="J545" i="1"/>
  <c r="J544" i="1" s="1"/>
  <c r="I545" i="1"/>
  <c r="I544" i="1" s="1"/>
  <c r="J543" i="1"/>
  <c r="J515" i="1" s="1"/>
  <c r="I543" i="1"/>
  <c r="I515" i="1" s="1"/>
  <c r="J542" i="1"/>
  <c r="I542" i="1"/>
  <c r="J535" i="1"/>
  <c r="I535" i="1"/>
  <c r="I534" i="1" s="1"/>
  <c r="I528" i="1" s="1"/>
  <c r="J533" i="1"/>
  <c r="I533" i="1"/>
  <c r="I518" i="1" s="1"/>
  <c r="J532" i="1"/>
  <c r="J517" i="1" s="1"/>
  <c r="I532" i="1"/>
  <c r="I517" i="1" s="1"/>
  <c r="J531" i="1"/>
  <c r="I531" i="1"/>
  <c r="I516" i="1" s="1"/>
  <c r="J530" i="1"/>
  <c r="I530" i="1"/>
  <c r="J525" i="1"/>
  <c r="J524" i="1" s="1"/>
  <c r="I525" i="1"/>
  <c r="J520" i="1"/>
  <c r="J519" i="1" s="1"/>
  <c r="I520" i="1"/>
  <c r="J510" i="1"/>
  <c r="J509" i="1" s="1"/>
  <c r="I510" i="1"/>
  <c r="I509" i="1" s="1"/>
  <c r="J504" i="1"/>
  <c r="J503" i="1" s="1"/>
  <c r="I504" i="1"/>
  <c r="I503" i="1" s="1"/>
  <c r="J499" i="1"/>
  <c r="J498" i="1" s="1"/>
  <c r="I499" i="1"/>
  <c r="I498" i="1" s="1"/>
  <c r="J497" i="1"/>
  <c r="I497" i="1"/>
  <c r="J496" i="1"/>
  <c r="I496" i="1"/>
  <c r="J495" i="1"/>
  <c r="I495" i="1"/>
  <c r="J494" i="1"/>
  <c r="I494" i="1"/>
  <c r="J486" i="1"/>
  <c r="I486" i="1"/>
  <c r="J482" i="1"/>
  <c r="I482" i="1"/>
  <c r="I477" i="1" s="1"/>
  <c r="J459" i="1"/>
  <c r="J458" i="1" s="1"/>
  <c r="I459" i="1"/>
  <c r="J452" i="1"/>
  <c r="J451" i="1" s="1"/>
  <c r="I452" i="1"/>
  <c r="J448" i="1"/>
  <c r="J447" i="1" s="1"/>
  <c r="I448" i="1"/>
  <c r="I447" i="1" s="1"/>
  <c r="J443" i="1"/>
  <c r="I443" i="1"/>
  <c r="J441" i="1"/>
  <c r="I441" i="1"/>
  <c r="J440" i="1"/>
  <c r="I440" i="1"/>
  <c r="J439" i="1"/>
  <c r="J386" i="1" s="1"/>
  <c r="J292" i="1" s="1"/>
  <c r="I439" i="1"/>
  <c r="I386" i="1" s="1"/>
  <c r="I292" i="1" s="1"/>
  <c r="J434" i="1"/>
  <c r="J433" i="1" s="1"/>
  <c r="I434" i="1"/>
  <c r="J431" i="1"/>
  <c r="I431" i="1"/>
  <c r="I430" i="1" s="1"/>
  <c r="J428" i="1"/>
  <c r="J427" i="1" s="1"/>
  <c r="I428" i="1"/>
  <c r="I427" i="1" s="1"/>
  <c r="J421" i="1"/>
  <c r="J420" i="1" s="1"/>
  <c r="I421" i="1"/>
  <c r="I420" i="1" s="1"/>
  <c r="J419" i="1"/>
  <c r="I419" i="1"/>
  <c r="J418" i="1"/>
  <c r="J389" i="1" s="1"/>
  <c r="I418" i="1"/>
  <c r="I389" i="1" s="1"/>
  <c r="J417" i="1"/>
  <c r="I417" i="1"/>
  <c r="J416" i="1"/>
  <c r="J387" i="1" s="1"/>
  <c r="J293" i="1" s="1"/>
  <c r="I416" i="1"/>
  <c r="I387" i="1" s="1"/>
  <c r="I293" i="1" s="1"/>
  <c r="J415" i="1"/>
  <c r="I415" i="1"/>
  <c r="J410" i="1"/>
  <c r="J409" i="1" s="1"/>
  <c r="I410" i="1"/>
  <c r="I409" i="1" s="1"/>
  <c r="J406" i="1"/>
  <c r="J405" i="1" s="1"/>
  <c r="I406" i="1"/>
  <c r="I405" i="1" s="1"/>
  <c r="J402" i="1"/>
  <c r="J401" i="1" s="1"/>
  <c r="I402" i="1"/>
  <c r="I401" i="1" s="1"/>
  <c r="J399" i="1"/>
  <c r="I399" i="1"/>
  <c r="I398" i="1" s="1"/>
  <c r="J395" i="1"/>
  <c r="J394" i="1" s="1"/>
  <c r="I395" i="1"/>
  <c r="I394" i="1" s="1"/>
  <c r="J392" i="1"/>
  <c r="J391" i="1" s="1"/>
  <c r="I392" i="1"/>
  <c r="I391" i="1" s="1"/>
  <c r="J381" i="1"/>
  <c r="J380" i="1" s="1"/>
  <c r="I381" i="1"/>
  <c r="I380" i="1" s="1"/>
  <c r="J377" i="1"/>
  <c r="J376" i="1" s="1"/>
  <c r="I377" i="1"/>
  <c r="I376" i="1" s="1"/>
  <c r="J375" i="1"/>
  <c r="I375" i="1"/>
  <c r="J374" i="1"/>
  <c r="I374" i="1"/>
  <c r="J369" i="1"/>
  <c r="J368" i="1" s="1"/>
  <c r="I369" i="1"/>
  <c r="I368" i="1" s="1"/>
  <c r="J365" i="1"/>
  <c r="J364" i="1" s="1"/>
  <c r="I365" i="1"/>
  <c r="I364" i="1" s="1"/>
  <c r="J361" i="1"/>
  <c r="I361" i="1"/>
  <c r="I360" i="1" s="1"/>
  <c r="J357" i="1"/>
  <c r="J356" i="1" s="1"/>
  <c r="I357" i="1"/>
  <c r="J355" i="1"/>
  <c r="I355" i="1"/>
  <c r="J354" i="1"/>
  <c r="I354" i="1"/>
  <c r="J350" i="1"/>
  <c r="J349" i="1" s="1"/>
  <c r="I350" i="1"/>
  <c r="I349" i="1" s="1"/>
  <c r="J347" i="1"/>
  <c r="J346" i="1" s="1"/>
  <c r="I347" i="1"/>
  <c r="I346" i="1" s="1"/>
  <c r="J344" i="1"/>
  <c r="I344" i="1"/>
  <c r="I343" i="1" s="1"/>
  <c r="J342" i="1"/>
  <c r="I342" i="1"/>
  <c r="J341" i="1"/>
  <c r="I341" i="1"/>
  <c r="J336" i="1"/>
  <c r="J335" i="1" s="1"/>
  <c r="I336" i="1"/>
  <c r="I335" i="1" s="1"/>
  <c r="J333" i="1"/>
  <c r="J332" i="1" s="1"/>
  <c r="I333" i="1"/>
  <c r="I332" i="1" s="1"/>
  <c r="J330" i="1"/>
  <c r="I330" i="1"/>
  <c r="I329" i="1" s="1"/>
  <c r="J328" i="1"/>
  <c r="I328" i="1"/>
  <c r="J327" i="1"/>
  <c r="I327" i="1"/>
  <c r="J323" i="1"/>
  <c r="J322" i="1" s="1"/>
  <c r="I323" i="1"/>
  <c r="I322" i="1" s="1"/>
  <c r="J320" i="1"/>
  <c r="J319" i="1" s="1"/>
  <c r="I320" i="1"/>
  <c r="I319" i="1" s="1"/>
  <c r="J317" i="1"/>
  <c r="J316" i="1" s="1"/>
  <c r="I317" i="1"/>
  <c r="I316" i="1" s="1"/>
  <c r="J312" i="1"/>
  <c r="J311" i="1" s="1"/>
  <c r="I312" i="1"/>
  <c r="I311" i="1" s="1"/>
  <c r="J309" i="1"/>
  <c r="J308" i="1" s="1"/>
  <c r="I309" i="1"/>
  <c r="I308" i="1" s="1"/>
  <c r="J307" i="1"/>
  <c r="I307" i="1"/>
  <c r="J306" i="1"/>
  <c r="J295" i="1" s="1"/>
  <c r="I306" i="1"/>
  <c r="I295" i="1" s="1"/>
  <c r="J298" i="1"/>
  <c r="I298" i="1"/>
  <c r="I297" i="1" s="1"/>
  <c r="J266" i="1"/>
  <c r="J265" i="1" s="1"/>
  <c r="I266" i="1"/>
  <c r="I265" i="1" s="1"/>
  <c r="J260" i="1"/>
  <c r="J259" i="1" s="1"/>
  <c r="I260" i="1"/>
  <c r="I259" i="1" s="1"/>
  <c r="J257" i="1"/>
  <c r="J256" i="1" s="1"/>
  <c r="I257" i="1"/>
  <c r="I256" i="1" s="1"/>
  <c r="J254" i="1"/>
  <c r="J253" i="1" s="1"/>
  <c r="I254" i="1"/>
  <c r="I253" i="1" s="1"/>
  <c r="J251" i="1"/>
  <c r="J250" i="1" s="1"/>
  <c r="I251" i="1"/>
  <c r="I250" i="1" s="1"/>
  <c r="J248" i="1"/>
  <c r="J247" i="1" s="1"/>
  <c r="I248" i="1"/>
  <c r="I247" i="1" s="1"/>
  <c r="J246" i="1"/>
  <c r="I246" i="1"/>
  <c r="J242" i="1"/>
  <c r="J241" i="1" s="1"/>
  <c r="I242" i="1"/>
  <c r="I241" i="1" s="1"/>
  <c r="J239" i="1"/>
  <c r="J238" i="1" s="1"/>
  <c r="I239" i="1"/>
  <c r="I238" i="1" s="1"/>
  <c r="J236" i="1"/>
  <c r="J235" i="1" s="1"/>
  <c r="I236" i="1"/>
  <c r="I235" i="1" s="1"/>
  <c r="J234" i="1"/>
  <c r="I234" i="1"/>
  <c r="J230" i="1"/>
  <c r="J229" i="1" s="1"/>
  <c r="I230" i="1"/>
  <c r="I229" i="1" s="1"/>
  <c r="J227" i="1"/>
  <c r="J226" i="1" s="1"/>
  <c r="I227" i="1"/>
  <c r="I226" i="1" s="1"/>
  <c r="J225" i="1"/>
  <c r="I225" i="1"/>
  <c r="J221" i="1"/>
  <c r="J215" i="1" s="1"/>
  <c r="I221" i="1"/>
  <c r="J216" i="1"/>
  <c r="I216" i="1"/>
  <c r="J212" i="1"/>
  <c r="J211" i="1" s="1"/>
  <c r="I212" i="1"/>
  <c r="J209" i="1"/>
  <c r="J208" i="1" s="1"/>
  <c r="I209" i="1"/>
  <c r="I208" i="1" s="1"/>
  <c r="J207" i="1"/>
  <c r="I207" i="1"/>
  <c r="J203" i="1"/>
  <c r="I203" i="1"/>
  <c r="I202" i="1" s="1"/>
  <c r="J200" i="1"/>
  <c r="I200" i="1"/>
  <c r="I199" i="1" s="1"/>
  <c r="J198" i="1"/>
  <c r="I198" i="1"/>
  <c r="J192" i="1"/>
  <c r="I192" i="1"/>
  <c r="J190" i="1"/>
  <c r="J189" i="1" s="1"/>
  <c r="I190" i="1"/>
  <c r="J188" i="1"/>
  <c r="I188" i="1"/>
  <c r="J183" i="1"/>
  <c r="J182" i="1" s="1"/>
  <c r="I183" i="1"/>
  <c r="I182" i="1" s="1"/>
  <c r="J180" i="1"/>
  <c r="J179" i="1" s="1"/>
  <c r="I180" i="1"/>
  <c r="I179" i="1" s="1"/>
  <c r="J178" i="1"/>
  <c r="I178" i="1"/>
  <c r="J174" i="1"/>
  <c r="I174" i="1"/>
  <c r="I173" i="1" s="1"/>
  <c r="J171" i="1"/>
  <c r="I171" i="1"/>
  <c r="I170" i="1" s="1"/>
  <c r="J169" i="1"/>
  <c r="I169" i="1"/>
  <c r="J165" i="1"/>
  <c r="J164" i="1" s="1"/>
  <c r="I165" i="1"/>
  <c r="I164" i="1" s="1"/>
  <c r="J162" i="1"/>
  <c r="J161" i="1" s="1"/>
  <c r="I162" i="1"/>
  <c r="J160" i="1"/>
  <c r="J112" i="1" s="1"/>
  <c r="J96" i="1" s="1"/>
  <c r="I160" i="1"/>
  <c r="I112" i="1" s="1"/>
  <c r="I96" i="1" s="1"/>
  <c r="J156" i="1"/>
  <c r="J155" i="1" s="1"/>
  <c r="I156" i="1"/>
  <c r="I155" i="1" s="1"/>
  <c r="J153" i="1"/>
  <c r="J152" i="1" s="1"/>
  <c r="I153" i="1"/>
  <c r="I152" i="1" s="1"/>
  <c r="J151" i="1"/>
  <c r="I151" i="1"/>
  <c r="J147" i="1"/>
  <c r="J146" i="1" s="1"/>
  <c r="I147" i="1"/>
  <c r="I146" i="1" s="1"/>
  <c r="J144" i="1"/>
  <c r="I144" i="1"/>
  <c r="I143" i="1" s="1"/>
  <c r="J142" i="1"/>
  <c r="I142" i="1"/>
  <c r="J138" i="1"/>
  <c r="J137" i="1" s="1"/>
  <c r="I138" i="1"/>
  <c r="I137" i="1" s="1"/>
  <c r="J135" i="1"/>
  <c r="I135" i="1"/>
  <c r="I134" i="1" s="1"/>
  <c r="J133" i="1"/>
  <c r="I133" i="1"/>
  <c r="J129" i="1"/>
  <c r="J128" i="1" s="1"/>
  <c r="I129" i="1"/>
  <c r="I128" i="1" s="1"/>
  <c r="J126" i="1"/>
  <c r="J125" i="1" s="1"/>
  <c r="I126" i="1"/>
  <c r="I125" i="1" s="1"/>
  <c r="J124" i="1"/>
  <c r="I124" i="1"/>
  <c r="J120" i="1"/>
  <c r="J119" i="1" s="1"/>
  <c r="I120" i="1"/>
  <c r="I119" i="1" s="1"/>
  <c r="J117" i="1"/>
  <c r="J116" i="1" s="1"/>
  <c r="I117" i="1"/>
  <c r="I116" i="1" s="1"/>
  <c r="J115" i="1"/>
  <c r="I115" i="1"/>
  <c r="J104" i="1"/>
  <c r="J103" i="1" s="1"/>
  <c r="I104" i="1"/>
  <c r="I103" i="1" s="1"/>
  <c r="J99" i="1"/>
  <c r="J98" i="1" s="1"/>
  <c r="I99" i="1"/>
  <c r="I98" i="1" s="1"/>
  <c r="J97" i="1"/>
  <c r="I97" i="1"/>
  <c r="J94" i="1"/>
  <c r="I94" i="1"/>
  <c r="J86" i="1"/>
  <c r="J85" i="1" s="1"/>
  <c r="I86" i="1"/>
  <c r="I85" i="1" s="1"/>
  <c r="J79" i="1"/>
  <c r="J78" i="1" s="1"/>
  <c r="I79" i="1"/>
  <c r="I78" i="1" s="1"/>
  <c r="J72" i="1"/>
  <c r="J71" i="1" s="1"/>
  <c r="I72" i="1"/>
  <c r="I71" i="1" s="1"/>
  <c r="J65" i="1"/>
  <c r="J64" i="1" s="1"/>
  <c r="I65" i="1"/>
  <c r="I64" i="1" s="1"/>
  <c r="J57" i="1"/>
  <c r="J56" i="1" s="1"/>
  <c r="I57" i="1"/>
  <c r="I56" i="1" s="1"/>
  <c r="J49" i="1"/>
  <c r="J48" i="1" s="1"/>
  <c r="I49" i="1"/>
  <c r="I48" i="1" s="1"/>
  <c r="J45" i="1"/>
  <c r="I45" i="1"/>
  <c r="I44" i="1" s="1"/>
  <c r="J42" i="1"/>
  <c r="I42" i="1"/>
  <c r="I41" i="1" s="1"/>
  <c r="J35" i="1"/>
  <c r="I35" i="1"/>
  <c r="I34" i="1" s="1"/>
  <c r="J33" i="1"/>
  <c r="I33" i="1"/>
  <c r="I18" i="1" s="1"/>
  <c r="J32" i="1"/>
  <c r="J17" i="1" s="1"/>
  <c r="I32" i="1"/>
  <c r="I17" i="1" s="1"/>
  <c r="J31" i="1"/>
  <c r="J16" i="1" s="1"/>
  <c r="I31" i="1"/>
  <c r="I16" i="1" s="1"/>
  <c r="J30" i="1"/>
  <c r="J14" i="1" s="1"/>
  <c r="I30" i="1"/>
  <c r="J29" i="1"/>
  <c r="I29" i="1"/>
  <c r="I13" i="1" s="1"/>
  <c r="J20" i="1"/>
  <c r="J19" i="1" s="1"/>
  <c r="I20" i="1"/>
  <c r="I19" i="1" s="1"/>
  <c r="J15" i="1"/>
  <c r="I15" i="1"/>
  <c r="K556" i="1"/>
  <c r="K553" i="1"/>
  <c r="K550" i="1"/>
  <c r="K547" i="1"/>
  <c r="K546" i="1"/>
  <c r="K539" i="1"/>
  <c r="K538" i="1"/>
  <c r="K537" i="1"/>
  <c r="K536" i="1"/>
  <c r="K527" i="1"/>
  <c r="K526" i="1"/>
  <c r="K523" i="1"/>
  <c r="K522" i="1"/>
  <c r="K521" i="1"/>
  <c r="K511" i="1"/>
  <c r="K508" i="1"/>
  <c r="K507" i="1"/>
  <c r="K506" i="1"/>
  <c r="K505" i="1"/>
  <c r="K502" i="1"/>
  <c r="K501" i="1"/>
  <c r="K500" i="1"/>
  <c r="K487" i="1"/>
  <c r="K485" i="1"/>
  <c r="K484" i="1"/>
  <c r="K483" i="1"/>
  <c r="K461" i="1"/>
  <c r="K460" i="1"/>
  <c r="K454" i="1"/>
  <c r="K453" i="1"/>
  <c r="K450" i="1"/>
  <c r="K449" i="1"/>
  <c r="K446" i="1"/>
  <c r="K445" i="1"/>
  <c r="K444" i="1"/>
  <c r="K435" i="1"/>
  <c r="K432" i="1"/>
  <c r="K429" i="1"/>
  <c r="K426" i="1"/>
  <c r="K425" i="1"/>
  <c r="K424" i="1"/>
  <c r="K423" i="1"/>
  <c r="K422" i="1"/>
  <c r="K412" i="1"/>
  <c r="K411" i="1"/>
  <c r="K408" i="1"/>
  <c r="K407" i="1"/>
  <c r="K404" i="1"/>
  <c r="K403" i="1"/>
  <c r="K400" i="1"/>
  <c r="K397" i="1"/>
  <c r="K396" i="1"/>
  <c r="K393" i="1"/>
  <c r="K382" i="1"/>
  <c r="K379" i="1"/>
  <c r="K378" i="1"/>
  <c r="K371" i="1"/>
  <c r="K370" i="1"/>
  <c r="K367" i="1"/>
  <c r="K366" i="1"/>
  <c r="K363" i="1"/>
  <c r="K362" i="1"/>
  <c r="K359" i="1"/>
  <c r="K358" i="1"/>
  <c r="K351" i="1"/>
  <c r="K348" i="1"/>
  <c r="K345" i="1"/>
  <c r="K338" i="1"/>
  <c r="K337" i="1"/>
  <c r="K334" i="1"/>
  <c r="K331" i="1"/>
  <c r="K324" i="1"/>
  <c r="K321" i="1"/>
  <c r="K318" i="1"/>
  <c r="K315" i="1"/>
  <c r="K314" i="1"/>
  <c r="K313" i="1"/>
  <c r="K310" i="1"/>
  <c r="K301" i="1"/>
  <c r="K300" i="1"/>
  <c r="K299" i="1"/>
  <c r="K267" i="1"/>
  <c r="K264" i="1"/>
  <c r="K263" i="1"/>
  <c r="K262" i="1"/>
  <c r="K261" i="1"/>
  <c r="K258" i="1"/>
  <c r="K255" i="1"/>
  <c r="K252" i="1"/>
  <c r="K249" i="1"/>
  <c r="K243" i="1"/>
  <c r="K240" i="1"/>
  <c r="K237" i="1"/>
  <c r="K231" i="1"/>
  <c r="K228" i="1"/>
  <c r="K222" i="1"/>
  <c r="K219" i="1"/>
  <c r="K218" i="1"/>
  <c r="K217" i="1"/>
  <c r="K213" i="1"/>
  <c r="K210" i="1"/>
  <c r="K204" i="1"/>
  <c r="K201" i="1"/>
  <c r="K195" i="1"/>
  <c r="K191" i="1"/>
  <c r="K184" i="1"/>
  <c r="K181" i="1"/>
  <c r="K175" i="1"/>
  <c r="K172" i="1"/>
  <c r="K166" i="1"/>
  <c r="K163" i="1"/>
  <c r="K157" i="1"/>
  <c r="K154" i="1"/>
  <c r="K148" i="1"/>
  <c r="K145" i="1"/>
  <c r="K139" i="1"/>
  <c r="K136" i="1"/>
  <c r="K130" i="1"/>
  <c r="K127" i="1"/>
  <c r="K121" i="1"/>
  <c r="K118" i="1"/>
  <c r="K107" i="1"/>
  <c r="K106" i="1"/>
  <c r="K105" i="1"/>
  <c r="K102" i="1"/>
  <c r="K101" i="1"/>
  <c r="K100" i="1"/>
  <c r="K90" i="1"/>
  <c r="K89" i="1"/>
  <c r="K88" i="1"/>
  <c r="K87" i="1"/>
  <c r="K84" i="1"/>
  <c r="K83" i="1"/>
  <c r="K82" i="1"/>
  <c r="K81" i="1"/>
  <c r="K80" i="1"/>
  <c r="K77" i="1"/>
  <c r="K76" i="1"/>
  <c r="K75" i="1"/>
  <c r="K74" i="1"/>
  <c r="K73" i="1"/>
  <c r="K70" i="1"/>
  <c r="K69" i="1"/>
  <c r="K68" i="1"/>
  <c r="K67" i="1"/>
  <c r="K66" i="1"/>
  <c r="K63" i="1"/>
  <c r="K62" i="1"/>
  <c r="K61" i="1"/>
  <c r="K60" i="1"/>
  <c r="K59" i="1"/>
  <c r="K58" i="1"/>
  <c r="K55" i="1"/>
  <c r="K54" i="1"/>
  <c r="K53" i="1"/>
  <c r="K52" i="1"/>
  <c r="K51" i="1"/>
  <c r="K50" i="1"/>
  <c r="K47" i="1"/>
  <c r="K46" i="1"/>
  <c r="K43" i="1"/>
  <c r="K40" i="1"/>
  <c r="K39" i="1"/>
  <c r="K38" i="1"/>
  <c r="K37" i="1"/>
  <c r="K36" i="1"/>
  <c r="K23" i="1"/>
  <c r="K22" i="1"/>
  <c r="K21" i="1"/>
  <c r="I390" i="1" l="1"/>
  <c r="I296" i="1" s="1"/>
  <c r="I10" i="1" s="1"/>
  <c r="H390" i="1"/>
  <c r="H296" i="1" s="1"/>
  <c r="H10" i="1" s="1"/>
  <c r="M271" i="1"/>
  <c r="F390" i="1"/>
  <c r="F296" i="1" s="1"/>
  <c r="F10" i="1" s="1"/>
  <c r="J390" i="1"/>
  <c r="J296" i="1" s="1"/>
  <c r="J442" i="1"/>
  <c r="J436" i="1" s="1"/>
  <c r="J437" i="1"/>
  <c r="F110" i="1"/>
  <c r="F93" i="1" s="1"/>
  <c r="I110" i="1"/>
  <c r="I93" i="1" s="1"/>
  <c r="D110" i="1"/>
  <c r="D93" i="1" s="1"/>
  <c r="H110" i="1"/>
  <c r="H93" i="1" s="1"/>
  <c r="I442" i="1"/>
  <c r="K442" i="1" s="1"/>
  <c r="I437" i="1"/>
  <c r="J110" i="1"/>
  <c r="J93" i="1" s="1"/>
  <c r="D442" i="1"/>
  <c r="D436" i="1" s="1"/>
  <c r="D437" i="1"/>
  <c r="F442" i="1"/>
  <c r="F436" i="1" s="1"/>
  <c r="F437" i="1"/>
  <c r="H447" i="1"/>
  <c r="H436" i="1" s="1"/>
  <c r="H437" i="1"/>
  <c r="J481" i="1"/>
  <c r="J476" i="1" s="1"/>
  <c r="J477" i="1"/>
  <c r="F481" i="1"/>
  <c r="F476" i="1" s="1"/>
  <c r="F477" i="1"/>
  <c r="H481" i="1"/>
  <c r="H476" i="1" s="1"/>
  <c r="H477" i="1"/>
  <c r="F540" i="1"/>
  <c r="F512" i="1" s="1"/>
  <c r="K153" i="1"/>
  <c r="K253" i="1"/>
  <c r="K307" i="1"/>
  <c r="I529" i="1"/>
  <c r="K441" i="1"/>
  <c r="H132" i="1"/>
  <c r="H206" i="1"/>
  <c r="F215" i="1"/>
  <c r="F185" i="1"/>
  <c r="H186" i="1"/>
  <c r="K448" i="1"/>
  <c r="H177" i="1"/>
  <c r="H114" i="1"/>
  <c r="H123" i="1"/>
  <c r="K266" i="1"/>
  <c r="H189" i="1"/>
  <c r="H185" i="1" s="1"/>
  <c r="H208" i="1"/>
  <c r="H205" i="1" s="1"/>
  <c r="F493" i="1"/>
  <c r="K239" i="1"/>
  <c r="K308" i="1"/>
  <c r="I493" i="1"/>
  <c r="D388" i="1"/>
  <c r="F27" i="1"/>
  <c r="F11" i="1" s="1"/>
  <c r="H372" i="1"/>
  <c r="F529" i="1"/>
  <c r="F205" i="1"/>
  <c r="K225" i="1"/>
  <c r="H111" i="1"/>
  <c r="H95" i="1" s="1"/>
  <c r="H304" i="1"/>
  <c r="K72" i="1"/>
  <c r="K234" i="1"/>
  <c r="K306" i="1"/>
  <c r="K342" i="1"/>
  <c r="H28" i="1"/>
  <c r="H12" i="1" s="1"/>
  <c r="H116" i="1"/>
  <c r="H113" i="1" s="1"/>
  <c r="F131" i="1"/>
  <c r="F140" i="1"/>
  <c r="F339" i="1"/>
  <c r="F353" i="1"/>
  <c r="H529" i="1"/>
  <c r="H514" i="1"/>
  <c r="F541" i="1"/>
  <c r="H9" i="1"/>
  <c r="K86" i="1"/>
  <c r="K254" i="1"/>
  <c r="K543" i="1"/>
  <c r="K309" i="1"/>
  <c r="K322" i="1"/>
  <c r="K328" i="1"/>
  <c r="K551" i="1"/>
  <c r="H141" i="1"/>
  <c r="F186" i="1"/>
  <c r="F206" i="1"/>
  <c r="F326" i="1"/>
  <c r="F373" i="1"/>
  <c r="F414" i="1"/>
  <c r="H7" i="1"/>
  <c r="H388" i="1"/>
  <c r="F498" i="1"/>
  <c r="F492" i="1" s="1"/>
  <c r="K147" i="1"/>
  <c r="K142" i="1"/>
  <c r="K124" i="1"/>
  <c r="H140" i="1"/>
  <c r="K479" i="1"/>
  <c r="K350" i="1"/>
  <c r="K381" i="1"/>
  <c r="K419" i="1"/>
  <c r="K103" i="1"/>
  <c r="K178" i="1"/>
  <c r="K190" i="1"/>
  <c r="K198" i="1"/>
  <c r="J305" i="1"/>
  <c r="K375" i="1"/>
  <c r="K554" i="1"/>
  <c r="D149" i="1"/>
  <c r="D529" i="1"/>
  <c r="H134" i="1"/>
  <c r="H131" i="1" s="1"/>
  <c r="H179" i="1"/>
  <c r="H176" i="1" s="1"/>
  <c r="F224" i="1"/>
  <c r="H326" i="1"/>
  <c r="F340" i="1"/>
  <c r="H373" i="1"/>
  <c r="F514" i="1"/>
  <c r="H540" i="1"/>
  <c r="H512" i="1" s="1"/>
  <c r="K552" i="1"/>
  <c r="K151" i="1"/>
  <c r="K188" i="1"/>
  <c r="F150" i="1"/>
  <c r="F159" i="1"/>
  <c r="K439" i="1"/>
  <c r="K499" i="1"/>
  <c r="K250" i="1"/>
  <c r="K265" i="1"/>
  <c r="K319" i="1"/>
  <c r="K335" i="1"/>
  <c r="D295" i="1"/>
  <c r="D9" i="1" s="1"/>
  <c r="D514" i="1"/>
  <c r="F114" i="1"/>
  <c r="F305" i="1"/>
  <c r="F352" i="1"/>
  <c r="H493" i="1"/>
  <c r="H541" i="1"/>
  <c r="H305" i="1"/>
  <c r="H340" i="1"/>
  <c r="D385" i="1"/>
  <c r="H339" i="1"/>
  <c r="F176" i="1"/>
  <c r="F325" i="1"/>
  <c r="H492" i="1"/>
  <c r="F372" i="1"/>
  <c r="J6" i="1"/>
  <c r="K248" i="1"/>
  <c r="K336" i="1"/>
  <c r="K395" i="1"/>
  <c r="K504" i="1"/>
  <c r="K431" i="1"/>
  <c r="K440" i="1"/>
  <c r="H122" i="1"/>
  <c r="H158" i="1"/>
  <c r="H215" i="1"/>
  <c r="F111" i="1"/>
  <c r="F95" i="1" s="1"/>
  <c r="H223" i="1"/>
  <c r="F245" i="1"/>
  <c r="H353" i="1"/>
  <c r="F9" i="1"/>
  <c r="H385" i="1"/>
  <c r="H232" i="1"/>
  <c r="K347" i="1"/>
  <c r="K355" i="1"/>
  <c r="K443" i="1"/>
  <c r="I305" i="1"/>
  <c r="K341" i="1"/>
  <c r="K405" i="1"/>
  <c r="K486" i="1"/>
  <c r="D232" i="1"/>
  <c r="F28" i="1"/>
  <c r="F12" i="1" s="1"/>
  <c r="F132" i="1"/>
  <c r="F141" i="1"/>
  <c r="F168" i="1"/>
  <c r="F177" i="1"/>
  <c r="H196" i="1"/>
  <c r="F233" i="1"/>
  <c r="H245" i="1"/>
  <c r="H167" i="1"/>
  <c r="K242" i="1"/>
  <c r="K320" i="1"/>
  <c r="K365" i="1"/>
  <c r="K155" i="1"/>
  <c r="K179" i="1"/>
  <c r="K207" i="1"/>
  <c r="J492" i="1"/>
  <c r="H27" i="1"/>
  <c r="H11" i="1" s="1"/>
  <c r="F123" i="1"/>
  <c r="H149" i="1"/>
  <c r="H168" i="1"/>
  <c r="H233" i="1"/>
  <c r="H325" i="1"/>
  <c r="F385" i="1"/>
  <c r="F388" i="1"/>
  <c r="H6" i="1"/>
  <c r="F6" i="1"/>
  <c r="F413" i="1"/>
  <c r="H413" i="1"/>
  <c r="H414" i="1"/>
  <c r="H352" i="1"/>
  <c r="F304" i="1"/>
  <c r="F7" i="1"/>
  <c r="F244" i="1"/>
  <c r="H244" i="1"/>
  <c r="F232" i="1"/>
  <c r="F223" i="1"/>
  <c r="H224" i="1"/>
  <c r="F196" i="1"/>
  <c r="F197" i="1"/>
  <c r="H197" i="1"/>
  <c r="F167" i="1"/>
  <c r="F158" i="1"/>
  <c r="H159" i="1"/>
  <c r="F149" i="1"/>
  <c r="H150" i="1"/>
  <c r="F122" i="1"/>
  <c r="F113" i="1"/>
  <c r="K428" i="1"/>
  <c r="K555" i="1"/>
  <c r="K162" i="1"/>
  <c r="K169" i="1"/>
  <c r="K216" i="1"/>
  <c r="J373" i="1"/>
  <c r="I414" i="1"/>
  <c r="J493" i="1"/>
  <c r="K495" i="1"/>
  <c r="K497" i="1"/>
  <c r="K227" i="1"/>
  <c r="K236" i="1"/>
  <c r="K251" i="1"/>
  <c r="K323" i="1"/>
  <c r="K418" i="1"/>
  <c r="J159" i="1"/>
  <c r="K235" i="1"/>
  <c r="I233" i="1"/>
  <c r="J244" i="1"/>
  <c r="K376" i="1"/>
  <c r="J430" i="1"/>
  <c r="K430" i="1" s="1"/>
  <c r="J514" i="1"/>
  <c r="K212" i="1"/>
  <c r="K260" i="1"/>
  <c r="I177" i="1"/>
  <c r="K246" i="1"/>
  <c r="I245" i="1"/>
  <c r="K368" i="1"/>
  <c r="K394" i="1"/>
  <c r="K401" i="1"/>
  <c r="K409" i="1"/>
  <c r="K503" i="1"/>
  <c r="K164" i="1"/>
  <c r="K241" i="1"/>
  <c r="K156" i="1"/>
  <c r="K165" i="1"/>
  <c r="K183" i="1"/>
  <c r="K193" i="1"/>
  <c r="K221" i="1"/>
  <c r="K312" i="1"/>
  <c r="K317" i="1"/>
  <c r="K333" i="1"/>
  <c r="K369" i="1"/>
  <c r="K377" i="1"/>
  <c r="K510" i="1"/>
  <c r="K549" i="1"/>
  <c r="I150" i="1"/>
  <c r="J186" i="1"/>
  <c r="I224" i="1"/>
  <c r="K311" i="1"/>
  <c r="J304" i="1"/>
  <c r="I541" i="1"/>
  <c r="D215" i="1"/>
  <c r="K144" i="1"/>
  <c r="K209" i="1"/>
  <c r="K230" i="1"/>
  <c r="K257" i="1"/>
  <c r="K392" i="1"/>
  <c r="K421" i="1"/>
  <c r="K545" i="1"/>
  <c r="K96" i="1"/>
  <c r="K208" i="1"/>
  <c r="J220" i="1"/>
  <c r="J214" i="1" s="1"/>
  <c r="J385" i="1"/>
  <c r="J388" i="1"/>
  <c r="K386" i="1"/>
  <c r="J541" i="1"/>
  <c r="D140" i="1"/>
  <c r="D168" i="1"/>
  <c r="K138" i="1"/>
  <c r="K160" i="1"/>
  <c r="K180" i="1"/>
  <c r="K406" i="1"/>
  <c r="K192" i="1"/>
  <c r="J206" i="1"/>
  <c r="I326" i="1"/>
  <c r="K374" i="1"/>
  <c r="I385" i="1"/>
  <c r="I388" i="1"/>
  <c r="K478" i="1"/>
  <c r="K480" i="1"/>
  <c r="K530" i="1"/>
  <c r="K532" i="1"/>
  <c r="K542" i="1"/>
  <c r="J199" i="1"/>
  <c r="K199" i="1" s="1"/>
  <c r="J197" i="1"/>
  <c r="J360" i="1"/>
  <c r="J352" i="1" s="1"/>
  <c r="J353" i="1"/>
  <c r="K482" i="1"/>
  <c r="I481" i="1"/>
  <c r="I476" i="1" s="1"/>
  <c r="I519" i="1"/>
  <c r="K519" i="1" s="1"/>
  <c r="K520" i="1"/>
  <c r="J534" i="1"/>
  <c r="K535" i="1"/>
  <c r="K415" i="1"/>
  <c r="J170" i="1"/>
  <c r="K170" i="1" s="1"/>
  <c r="J168" i="1"/>
  <c r="J540" i="1"/>
  <c r="K402" i="1"/>
  <c r="K410" i="1"/>
  <c r="K417" i="1"/>
  <c r="J202" i="1"/>
  <c r="K202" i="1" s="1"/>
  <c r="K203" i="1"/>
  <c r="K259" i="1"/>
  <c r="J297" i="1"/>
  <c r="K297" i="1" s="1"/>
  <c r="K298" i="1"/>
  <c r="K316" i="1"/>
  <c r="K391" i="1"/>
  <c r="I433" i="1"/>
  <c r="K433" i="1" s="1"/>
  <c r="K434" i="1"/>
  <c r="I458" i="1"/>
  <c r="K458" i="1" s="1"/>
  <c r="K459" i="1"/>
  <c r="J529" i="1"/>
  <c r="K531" i="1"/>
  <c r="J516" i="1"/>
  <c r="K516" i="1" s="1"/>
  <c r="K533" i="1"/>
  <c r="J518" i="1"/>
  <c r="K518" i="1" s="1"/>
  <c r="K548" i="1"/>
  <c r="D356" i="1"/>
  <c r="D352" i="1" s="1"/>
  <c r="D353" i="1"/>
  <c r="I140" i="1"/>
  <c r="I189" i="1"/>
  <c r="K189" i="1" s="1"/>
  <c r="I186" i="1"/>
  <c r="J143" i="1"/>
  <c r="J140" i="1" s="1"/>
  <c r="J141" i="1"/>
  <c r="I161" i="1"/>
  <c r="I158" i="1" s="1"/>
  <c r="I159" i="1"/>
  <c r="I206" i="1"/>
  <c r="I211" i="1"/>
  <c r="K211" i="1" s="1"/>
  <c r="J329" i="1"/>
  <c r="J325" i="1" s="1"/>
  <c r="J326" i="1"/>
  <c r="K330" i="1"/>
  <c r="I356" i="1"/>
  <c r="K356" i="1" s="1"/>
  <c r="K357" i="1"/>
  <c r="D111" i="1"/>
  <c r="D95" i="1" s="1"/>
  <c r="D305" i="1"/>
  <c r="K171" i="1"/>
  <c r="K200" i="1"/>
  <c r="K247" i="1"/>
  <c r="K361" i="1"/>
  <c r="J173" i="1"/>
  <c r="K173" i="1" s="1"/>
  <c r="K174" i="1"/>
  <c r="I220" i="1"/>
  <c r="I214" i="1" s="1"/>
  <c r="I215" i="1"/>
  <c r="K215" i="1" s="1"/>
  <c r="K229" i="1"/>
  <c r="K256" i="1"/>
  <c r="I353" i="1"/>
  <c r="J398" i="1"/>
  <c r="K398" i="1" s="1"/>
  <c r="K399" i="1"/>
  <c r="I451" i="1"/>
  <c r="K451" i="1" s="1"/>
  <c r="K452" i="1"/>
  <c r="I524" i="1"/>
  <c r="K524" i="1" s="1"/>
  <c r="K525" i="1"/>
  <c r="K544" i="1"/>
  <c r="D481" i="1"/>
  <c r="D476" i="1" s="1"/>
  <c r="I131" i="1"/>
  <c r="I141" i="1"/>
  <c r="K146" i="1"/>
  <c r="J150" i="1"/>
  <c r="J185" i="1"/>
  <c r="J233" i="1"/>
  <c r="J245" i="1"/>
  <c r="K332" i="1"/>
  <c r="K344" i="1"/>
  <c r="K349" i="1"/>
  <c r="K364" i="1"/>
  <c r="I373" i="1"/>
  <c r="I9" i="1"/>
  <c r="D372" i="1"/>
  <c r="D413" i="1"/>
  <c r="J149" i="1"/>
  <c r="I168" i="1"/>
  <c r="I197" i="1"/>
  <c r="K238" i="1"/>
  <c r="K327" i="1"/>
  <c r="I340" i="1"/>
  <c r="K354" i="1"/>
  <c r="J414" i="1"/>
  <c r="J9" i="1"/>
  <c r="K427" i="1"/>
  <c r="K515" i="1"/>
  <c r="K517" i="1"/>
  <c r="D114" i="1"/>
  <c r="D122" i="1"/>
  <c r="D150" i="1"/>
  <c r="D340" i="1"/>
  <c r="D373" i="1"/>
  <c r="D492" i="1"/>
  <c r="K79" i="1"/>
  <c r="K137" i="1"/>
  <c r="K380" i="1"/>
  <c r="K494" i="1"/>
  <c r="K496" i="1"/>
  <c r="K498" i="1"/>
  <c r="K509" i="1"/>
  <c r="D185" i="1"/>
  <c r="D205" i="1"/>
  <c r="D325" i="1"/>
  <c r="D223" i="1"/>
  <c r="D6" i="1"/>
  <c r="D167" i="1"/>
  <c r="D206" i="1"/>
  <c r="D245" i="1"/>
  <c r="D326" i="1"/>
  <c r="D390" i="1"/>
  <c r="D296" i="1" s="1"/>
  <c r="D10" i="1" s="1"/>
  <c r="D244" i="1"/>
  <c r="D540" i="1"/>
  <c r="D512" i="1" s="1"/>
  <c r="D131" i="1"/>
  <c r="D158" i="1"/>
  <c r="D116" i="1"/>
  <c r="D113" i="1" s="1"/>
  <c r="D132" i="1"/>
  <c r="D186" i="1"/>
  <c r="D196" i="1"/>
  <c r="D224" i="1"/>
  <c r="D304" i="1"/>
  <c r="D346" i="1"/>
  <c r="D339" i="1" s="1"/>
  <c r="D541" i="1"/>
  <c r="D27" i="1"/>
  <c r="D11" i="1" s="1"/>
  <c r="D176" i="1"/>
  <c r="D7" i="1"/>
  <c r="D28" i="1"/>
  <c r="D12" i="1" s="1"/>
  <c r="D123" i="1"/>
  <c r="D159" i="1"/>
  <c r="D197" i="1"/>
  <c r="D414" i="1"/>
  <c r="D493" i="1"/>
  <c r="D141" i="1"/>
  <c r="D177" i="1"/>
  <c r="D233" i="1"/>
  <c r="I540" i="1"/>
  <c r="I514" i="1"/>
  <c r="I492" i="1"/>
  <c r="K447" i="1"/>
  <c r="K438" i="1"/>
  <c r="I413" i="1"/>
  <c r="J413" i="1"/>
  <c r="K420" i="1"/>
  <c r="K293" i="1"/>
  <c r="K387" i="1"/>
  <c r="K416" i="1"/>
  <c r="K390" i="1"/>
  <c r="I6" i="1"/>
  <c r="K292" i="1"/>
  <c r="K389" i="1"/>
  <c r="I372" i="1"/>
  <c r="J372" i="1"/>
  <c r="I304" i="1"/>
  <c r="I339" i="1"/>
  <c r="K346" i="1"/>
  <c r="J343" i="1"/>
  <c r="J340" i="1"/>
  <c r="I325" i="1"/>
  <c r="I244" i="1"/>
  <c r="J232" i="1"/>
  <c r="I232" i="1"/>
  <c r="I223" i="1"/>
  <c r="J223" i="1"/>
  <c r="K226" i="1"/>
  <c r="J224" i="1"/>
  <c r="J205" i="1"/>
  <c r="I196" i="1"/>
  <c r="J176" i="1"/>
  <c r="K182" i="1"/>
  <c r="J177" i="1"/>
  <c r="I176" i="1"/>
  <c r="I167" i="1"/>
  <c r="J158" i="1"/>
  <c r="I149" i="1"/>
  <c r="K152" i="1"/>
  <c r="K85" i="1"/>
  <c r="K49" i="1"/>
  <c r="K29" i="1"/>
  <c r="K45" i="1"/>
  <c r="K97" i="1"/>
  <c r="K30" i="1"/>
  <c r="K48" i="1"/>
  <c r="J111" i="1"/>
  <c r="J95" i="1" s="1"/>
  <c r="K120" i="1"/>
  <c r="I123" i="1"/>
  <c r="I132" i="1"/>
  <c r="K135" i="1"/>
  <c r="K65" i="1"/>
  <c r="K31" i="1"/>
  <c r="K57" i="1"/>
  <c r="K115" i="1"/>
  <c r="K35" i="1"/>
  <c r="K98" i="1"/>
  <c r="K64" i="1"/>
  <c r="I28" i="1"/>
  <c r="I12" i="1" s="1"/>
  <c r="K42" i="1"/>
  <c r="I111" i="1"/>
  <c r="I95" i="1" s="1"/>
  <c r="K119" i="1"/>
  <c r="K133" i="1"/>
  <c r="I27" i="1"/>
  <c r="I11" i="1" s="1"/>
  <c r="K56" i="1"/>
  <c r="K71" i="1"/>
  <c r="K99" i="1"/>
  <c r="K104" i="1"/>
  <c r="J7" i="1"/>
  <c r="K125" i="1"/>
  <c r="K20" i="1"/>
  <c r="K32" i="1"/>
  <c r="K16" i="1"/>
  <c r="K33" i="1"/>
  <c r="K94" i="1"/>
  <c r="K112" i="1"/>
  <c r="K116" i="1"/>
  <c r="K129" i="1"/>
  <c r="J13" i="1"/>
  <c r="J4" i="1" s="1"/>
  <c r="J18" i="1"/>
  <c r="K117" i="1"/>
  <c r="K19" i="1"/>
  <c r="J28" i="1"/>
  <c r="J34" i="1"/>
  <c r="K34" i="1" s="1"/>
  <c r="J41" i="1"/>
  <c r="K41" i="1" s="1"/>
  <c r="J44" i="1"/>
  <c r="K44" i="1" s="1"/>
  <c r="K78" i="1"/>
  <c r="I114" i="1"/>
  <c r="K128" i="1"/>
  <c r="J132" i="1"/>
  <c r="J134" i="1"/>
  <c r="K134" i="1" s="1"/>
  <c r="K126" i="1"/>
  <c r="J114" i="1"/>
  <c r="J113" i="1"/>
  <c r="J122" i="1"/>
  <c r="J123" i="1"/>
  <c r="I122" i="1"/>
  <c r="I113" i="1"/>
  <c r="K17" i="1"/>
  <c r="I14" i="1"/>
  <c r="I4" i="1"/>
  <c r="K477" i="1" l="1"/>
  <c r="K93" i="1"/>
  <c r="K110" i="1"/>
  <c r="K149" i="1"/>
  <c r="D291" i="1"/>
  <c r="D5" i="1" s="1"/>
  <c r="F294" i="1"/>
  <c r="F8" i="1" s="1"/>
  <c r="J294" i="1"/>
  <c r="I436" i="1"/>
  <c r="I383" i="1" s="1"/>
  <c r="H291" i="1"/>
  <c r="H5" i="1" s="1"/>
  <c r="H294" i="1"/>
  <c r="H8" i="1" s="1"/>
  <c r="J291" i="1"/>
  <c r="J5" i="1" s="1"/>
  <c r="F291" i="1"/>
  <c r="F5" i="1" s="1"/>
  <c r="I294" i="1"/>
  <c r="I8" i="1" s="1"/>
  <c r="I291" i="1"/>
  <c r="H384" i="1"/>
  <c r="K113" i="1"/>
  <c r="F303" i="1"/>
  <c r="K493" i="1"/>
  <c r="K476" i="1"/>
  <c r="K514" i="1"/>
  <c r="H383" i="1"/>
  <c r="K360" i="1"/>
  <c r="K245" i="1"/>
  <c r="D294" i="1"/>
  <c r="D8" i="1" s="1"/>
  <c r="F384" i="1"/>
  <c r="F513" i="1"/>
  <c r="H513" i="1"/>
  <c r="D513" i="1"/>
  <c r="K388" i="1"/>
  <c r="K296" i="1"/>
  <c r="I384" i="1"/>
  <c r="K385" i="1"/>
  <c r="K233" i="1"/>
  <c r="K197" i="1"/>
  <c r="K177" i="1"/>
  <c r="K244" i="1"/>
  <c r="I303" i="1"/>
  <c r="H302" i="1"/>
  <c r="K161" i="1"/>
  <c r="K6" i="1"/>
  <c r="K206" i="1"/>
  <c r="F109" i="1"/>
  <c r="F92" i="1" s="1"/>
  <c r="K305" i="1"/>
  <c r="H108" i="1"/>
  <c r="H91" i="1" s="1"/>
  <c r="F383" i="1"/>
  <c r="F302" i="1"/>
  <c r="K224" i="1"/>
  <c r="K232" i="1"/>
  <c r="K373" i="1"/>
  <c r="K437" i="1"/>
  <c r="H303" i="1"/>
  <c r="H109" i="1"/>
  <c r="H92" i="1" s="1"/>
  <c r="J167" i="1"/>
  <c r="K167" i="1" s="1"/>
  <c r="K492" i="1"/>
  <c r="F108" i="1"/>
  <c r="F91" i="1" s="1"/>
  <c r="K140" i="1"/>
  <c r="I185" i="1"/>
  <c r="K185" i="1" s="1"/>
  <c r="K340" i="1"/>
  <c r="K304" i="1"/>
  <c r="K143" i="1"/>
  <c r="I352" i="1"/>
  <c r="I302" i="1" s="1"/>
  <c r="J303" i="1"/>
  <c r="I205" i="1"/>
  <c r="K205" i="1" s="1"/>
  <c r="K159" i="1"/>
  <c r="K541" i="1"/>
  <c r="I513" i="1"/>
  <c r="K158" i="1"/>
  <c r="K223" i="1"/>
  <c r="K372" i="1"/>
  <c r="K540" i="1"/>
  <c r="K186" i="1"/>
  <c r="D302" i="1"/>
  <c r="K220" i="1"/>
  <c r="K329" i="1"/>
  <c r="J384" i="1"/>
  <c r="K150" i="1"/>
  <c r="K214" i="1"/>
  <c r="K414" i="1"/>
  <c r="I512" i="1"/>
  <c r="D384" i="1"/>
  <c r="D303" i="1"/>
  <c r="K529" i="1"/>
  <c r="J513" i="1"/>
  <c r="J528" i="1"/>
  <c r="K534" i="1"/>
  <c r="J10" i="1"/>
  <c r="K10" i="1" s="1"/>
  <c r="K176" i="1"/>
  <c r="K326" i="1"/>
  <c r="J383" i="1"/>
  <c r="D383" i="1"/>
  <c r="K168" i="1"/>
  <c r="K353" i="1"/>
  <c r="I7" i="1"/>
  <c r="K7" i="1" s="1"/>
  <c r="K481" i="1"/>
  <c r="D108" i="1"/>
  <c r="D91" i="1" s="1"/>
  <c r="K295" i="1"/>
  <c r="K141" i="1"/>
  <c r="J196" i="1"/>
  <c r="K196" i="1" s="1"/>
  <c r="D109" i="1"/>
  <c r="D92" i="1" s="1"/>
  <c r="K413" i="1"/>
  <c r="K343" i="1"/>
  <c r="J339" i="1"/>
  <c r="K339" i="1" s="1"/>
  <c r="K325" i="1"/>
  <c r="K95" i="1"/>
  <c r="I109" i="1"/>
  <c r="I92" i="1" s="1"/>
  <c r="K111" i="1"/>
  <c r="K13" i="1"/>
  <c r="K114" i="1"/>
  <c r="K132" i="1"/>
  <c r="K9" i="1"/>
  <c r="K28" i="1"/>
  <c r="K18" i="1"/>
  <c r="J12" i="1"/>
  <c r="K12" i="1" s="1"/>
  <c r="K122" i="1"/>
  <c r="K4" i="1"/>
  <c r="J109" i="1"/>
  <c r="J92" i="1" s="1"/>
  <c r="J131" i="1"/>
  <c r="J27" i="1"/>
  <c r="K123" i="1"/>
  <c r="K14" i="1"/>
  <c r="F289" i="1" l="1"/>
  <c r="F290" i="1"/>
  <c r="F3" i="1" s="1"/>
  <c r="J290" i="1"/>
  <c r="J3" i="1" s="1"/>
  <c r="I290" i="1"/>
  <c r="H290" i="1"/>
  <c r="H3" i="1" s="1"/>
  <c r="H289" i="1"/>
  <c r="H2" i="1" s="1"/>
  <c r="D290" i="1"/>
  <c r="D3" i="1" s="1"/>
  <c r="D289" i="1"/>
  <c r="D2" i="1" s="1"/>
  <c r="I289" i="1"/>
  <c r="K436" i="1"/>
  <c r="K294" i="1"/>
  <c r="K303" i="1"/>
  <c r="K352" i="1"/>
  <c r="J8" i="1"/>
  <c r="K8" i="1" s="1"/>
  <c r="K291" i="1"/>
  <c r="I108" i="1"/>
  <c r="I91" i="1" s="1"/>
  <c r="F2" i="1"/>
  <c r="K513" i="1"/>
  <c r="K383" i="1"/>
  <c r="J302" i="1"/>
  <c r="J289" i="1" s="1"/>
  <c r="K384" i="1"/>
  <c r="I5" i="1"/>
  <c r="K5" i="1" s="1"/>
  <c r="K92" i="1"/>
  <c r="K528" i="1"/>
  <c r="J512" i="1"/>
  <c r="K512" i="1" s="1"/>
  <c r="K109" i="1"/>
  <c r="K27" i="1"/>
  <c r="J11" i="1"/>
  <c r="K131" i="1"/>
  <c r="J108" i="1"/>
  <c r="J91" i="1" s="1"/>
  <c r="K290" i="1" l="1"/>
  <c r="I3" i="1"/>
  <c r="K3" i="1" s="1"/>
  <c r="K289" i="1"/>
  <c r="K302" i="1"/>
  <c r="K11" i="1"/>
  <c r="J2" i="1"/>
  <c r="K108" i="1"/>
  <c r="K91" i="1"/>
  <c r="I2" i="1"/>
  <c r="K2" i="1" l="1"/>
  <c r="A537" i="1" l="1"/>
  <c r="A444" i="1"/>
  <c r="A432" i="1"/>
  <c r="A426" i="1"/>
  <c r="A21" i="1" l="1"/>
  <c r="A24" i="1"/>
  <c r="A36" i="1"/>
  <c r="A38" i="1"/>
  <c r="A40" i="1"/>
  <c r="A46" i="1"/>
  <c r="A50" i="1"/>
  <c r="A53" i="1"/>
  <c r="A66" i="1"/>
  <c r="A68" i="1"/>
  <c r="A101" i="1"/>
  <c r="A106" i="1"/>
  <c r="A157" i="1"/>
  <c r="A536" i="1"/>
  <c r="A70" i="1"/>
  <c r="A74" i="1"/>
  <c r="A77" i="1"/>
  <c r="A81" i="1"/>
  <c r="A87" i="1"/>
  <c r="A89" i="1"/>
  <c r="A121" i="1"/>
  <c r="A130" i="1"/>
  <c r="A139" i="1"/>
  <c r="A148" i="1"/>
  <c r="A172" i="1"/>
  <c r="A181" i="1"/>
  <c r="A191" i="1"/>
  <c r="A201" i="1"/>
  <c r="A210" i="1"/>
  <c r="A219" i="1"/>
  <c r="A228" i="1"/>
  <c r="A237" i="1"/>
  <c r="A243" i="1"/>
  <c r="A252" i="1"/>
  <c r="A258" i="1"/>
  <c r="A262" i="1"/>
  <c r="A267" i="1"/>
  <c r="A300" i="1"/>
  <c r="A313" i="1"/>
  <c r="A315" i="1"/>
  <c r="A321" i="1"/>
  <c r="A331" i="1"/>
  <c r="A338" i="1"/>
  <c r="A348" i="1"/>
  <c r="A351" i="1"/>
  <c r="A359" i="1"/>
  <c r="A363" i="1"/>
  <c r="A367" i="1"/>
  <c r="A378" i="1"/>
  <c r="A382" i="1"/>
  <c r="A396" i="1"/>
  <c r="A400" i="1"/>
  <c r="A404" i="1"/>
  <c r="A408" i="1"/>
  <c r="A412" i="1"/>
  <c r="A424" i="1"/>
  <c r="A446" i="1"/>
  <c r="A450" i="1"/>
  <c r="A454" i="1"/>
  <c r="A487" i="1"/>
  <c r="A501" i="1"/>
  <c r="A505" i="1"/>
  <c r="L191" i="1"/>
  <c r="M191" i="1"/>
  <c r="L228" i="1"/>
  <c r="M228" i="1"/>
  <c r="L243" i="1"/>
  <c r="M243" i="1"/>
  <c r="L252" i="1"/>
  <c r="M252" i="1"/>
  <c r="L258" i="1"/>
  <c r="M258" i="1"/>
  <c r="L300" i="1"/>
  <c r="M300" i="1"/>
  <c r="L313" i="1"/>
  <c r="M313" i="1"/>
  <c r="L315" i="1"/>
  <c r="M315" i="1"/>
  <c r="L331" i="1"/>
  <c r="M331" i="1"/>
  <c r="L338" i="1"/>
  <c r="M338" i="1"/>
  <c r="L348" i="1"/>
  <c r="M348" i="1"/>
  <c r="L351" i="1"/>
  <c r="M351" i="1"/>
  <c r="L359" i="1"/>
  <c r="M359" i="1"/>
  <c r="L367" i="1"/>
  <c r="M367" i="1"/>
  <c r="L378" i="1"/>
  <c r="M378" i="1"/>
  <c r="L382" i="1"/>
  <c r="M382" i="1"/>
  <c r="L396" i="1"/>
  <c r="M396" i="1"/>
  <c r="L400" i="1"/>
  <c r="M400" i="1"/>
  <c r="L404" i="1"/>
  <c r="M404" i="1"/>
  <c r="L408" i="1"/>
  <c r="M408" i="1"/>
  <c r="L412" i="1"/>
  <c r="M412" i="1"/>
  <c r="L424" i="1"/>
  <c r="M424" i="1"/>
  <c r="L446" i="1"/>
  <c r="M446" i="1"/>
  <c r="L450" i="1"/>
  <c r="M450" i="1"/>
  <c r="L454" i="1"/>
  <c r="M454" i="1"/>
  <c r="L487" i="1"/>
  <c r="M487" i="1"/>
  <c r="L501" i="1"/>
  <c r="M501" i="1"/>
  <c r="L505" i="1"/>
  <c r="M505" i="1"/>
  <c r="L521" i="1"/>
  <c r="M521" i="1"/>
  <c r="L546" i="1"/>
  <c r="M546" i="1"/>
  <c r="L550" i="1"/>
  <c r="M550" i="1"/>
  <c r="A73" i="1"/>
  <c r="A75" i="1"/>
  <c r="A80" i="1"/>
  <c r="A82" i="1"/>
  <c r="A84" i="1"/>
  <c r="A88" i="1"/>
  <c r="A90" i="1"/>
  <c r="A118" i="1"/>
  <c r="A127" i="1"/>
  <c r="A136" i="1"/>
  <c r="A145" i="1"/>
  <c r="A154" i="1"/>
  <c r="L157" i="1"/>
  <c r="M157" i="1"/>
  <c r="A175" i="1"/>
  <c r="A184" i="1"/>
  <c r="A195" i="1"/>
  <c r="A204" i="1"/>
  <c r="A213" i="1"/>
  <c r="A222" i="1"/>
  <c r="A231" i="1"/>
  <c r="A240" i="1"/>
  <c r="A249" i="1"/>
  <c r="A255" i="1"/>
  <c r="A261" i="1"/>
  <c r="A264" i="1"/>
  <c r="A299" i="1"/>
  <c r="A310" i="1"/>
  <c r="A314" i="1"/>
  <c r="A318" i="1"/>
  <c r="A324" i="1"/>
  <c r="A334" i="1"/>
  <c r="A337" i="1"/>
  <c r="A345" i="1"/>
  <c r="A358" i="1"/>
  <c r="A362" i="1"/>
  <c r="A366" i="1"/>
  <c r="A370" i="1"/>
  <c r="A379" i="1"/>
  <c r="A393" i="1"/>
  <c r="A397" i="1"/>
  <c r="A403" i="1"/>
  <c r="A407" i="1"/>
  <c r="A411" i="1"/>
  <c r="A422" i="1"/>
  <c r="L426" i="1"/>
  <c r="M426" i="1"/>
  <c r="L432" i="1"/>
  <c r="M432" i="1"/>
  <c r="L444" i="1"/>
  <c r="M444" i="1"/>
  <c r="A449" i="1"/>
  <c r="A453" i="1"/>
  <c r="A460" i="1"/>
  <c r="A485" i="1"/>
  <c r="A500" i="1"/>
  <c r="A506" i="1"/>
  <c r="A508" i="1"/>
  <c r="A526" i="1"/>
  <c r="L537" i="1"/>
  <c r="M537" i="1"/>
  <c r="A539" i="1"/>
  <c r="L172" i="1"/>
  <c r="M172" i="1"/>
  <c r="L181" i="1"/>
  <c r="M181" i="1"/>
  <c r="L201" i="1"/>
  <c r="M201" i="1"/>
  <c r="L210" i="1"/>
  <c r="M210" i="1"/>
  <c r="L219" i="1"/>
  <c r="M219" i="1"/>
  <c r="L237" i="1"/>
  <c r="M237" i="1"/>
  <c r="L262" i="1"/>
  <c r="M262" i="1"/>
  <c r="L267" i="1"/>
  <c r="M267" i="1"/>
  <c r="L321" i="1"/>
  <c r="M321" i="1"/>
  <c r="L363" i="1"/>
  <c r="M363" i="1"/>
  <c r="A22" i="1"/>
  <c r="A26" i="1"/>
  <c r="A37" i="1"/>
  <c r="A43" i="1"/>
  <c r="A51" i="1"/>
  <c r="A55" i="1"/>
  <c r="A67" i="1"/>
  <c r="A105" i="1"/>
  <c r="L154" i="1"/>
  <c r="M154" i="1"/>
  <c r="L175" i="1"/>
  <c r="M175" i="1"/>
  <c r="L184" i="1"/>
  <c r="M184" i="1"/>
  <c r="L195" i="1"/>
  <c r="M195" i="1"/>
  <c r="L204" i="1"/>
  <c r="M204" i="1"/>
  <c r="L213" i="1"/>
  <c r="M213" i="1"/>
  <c r="L222" i="1"/>
  <c r="M222" i="1"/>
  <c r="L231" i="1"/>
  <c r="M231" i="1"/>
  <c r="L240" i="1"/>
  <c r="M240" i="1"/>
  <c r="L249" i="1"/>
  <c r="M249" i="1"/>
  <c r="L255" i="1"/>
  <c r="M255" i="1"/>
  <c r="L261" i="1"/>
  <c r="M261" i="1"/>
  <c r="L264" i="1"/>
  <c r="M264" i="1"/>
  <c r="L299" i="1"/>
  <c r="M299" i="1"/>
  <c r="L310" i="1"/>
  <c r="M310" i="1"/>
  <c r="L314" i="1"/>
  <c r="M314" i="1"/>
  <c r="L318" i="1"/>
  <c r="M318" i="1"/>
  <c r="L324" i="1"/>
  <c r="M324" i="1"/>
  <c r="L334" i="1"/>
  <c r="M334" i="1"/>
  <c r="L337" i="1"/>
  <c r="M337" i="1"/>
  <c r="L345" i="1"/>
  <c r="M345" i="1"/>
  <c r="L358" i="1"/>
  <c r="M358" i="1"/>
  <c r="L362" i="1"/>
  <c r="M362" i="1"/>
  <c r="L366" i="1"/>
  <c r="M366" i="1"/>
  <c r="L370" i="1"/>
  <c r="M370" i="1"/>
  <c r="L379" i="1"/>
  <c r="M379" i="1"/>
  <c r="L393" i="1"/>
  <c r="M393" i="1"/>
  <c r="L397" i="1"/>
  <c r="M397" i="1"/>
  <c r="L403" i="1"/>
  <c r="M403" i="1"/>
  <c r="L407" i="1"/>
  <c r="M407" i="1"/>
  <c r="L411" i="1"/>
  <c r="M411" i="1"/>
  <c r="L422" i="1"/>
  <c r="M422" i="1"/>
  <c r="A429" i="1"/>
  <c r="A435" i="1"/>
  <c r="L449" i="1"/>
  <c r="M449" i="1"/>
  <c r="L453" i="1"/>
  <c r="M453" i="1"/>
  <c r="L460" i="1"/>
  <c r="M460" i="1"/>
  <c r="A483" i="1"/>
  <c r="L485" i="1"/>
  <c r="M485" i="1"/>
  <c r="L500" i="1"/>
  <c r="M500" i="1"/>
  <c r="L506" i="1"/>
  <c r="M506" i="1"/>
  <c r="L508" i="1"/>
  <c r="M508" i="1"/>
  <c r="L526" i="1"/>
  <c r="M526" i="1"/>
  <c r="L539" i="1"/>
  <c r="M539" i="1"/>
  <c r="L429" i="1"/>
  <c r="M429" i="1"/>
  <c r="L435" i="1"/>
  <c r="M435" i="1"/>
  <c r="L483" i="1"/>
  <c r="M483" i="1"/>
  <c r="A521" i="1"/>
  <c r="L536" i="1"/>
  <c r="M536" i="1"/>
  <c r="A546" i="1"/>
  <c r="A550" i="1"/>
  <c r="M74" i="1"/>
  <c r="L74" i="1"/>
  <c r="L81" i="1"/>
  <c r="M81" i="1"/>
  <c r="L89" i="1"/>
  <c r="M89" i="1"/>
  <c r="M130" i="1"/>
  <c r="L130" i="1"/>
  <c r="M148" i="1"/>
  <c r="L148" i="1"/>
  <c r="L21" i="1"/>
  <c r="M21" i="1"/>
  <c r="L36" i="1"/>
  <c r="M36" i="1"/>
  <c r="L40" i="1"/>
  <c r="M40" i="1"/>
  <c r="L46" i="1"/>
  <c r="M46" i="1"/>
  <c r="L53" i="1"/>
  <c r="M53" i="1"/>
  <c r="M68" i="1"/>
  <c r="L68" i="1"/>
  <c r="M106" i="1"/>
  <c r="L106" i="1"/>
  <c r="L73" i="1"/>
  <c r="M73" i="1"/>
  <c r="M75" i="1"/>
  <c r="L75" i="1"/>
  <c r="M80" i="1"/>
  <c r="L80" i="1"/>
  <c r="M82" i="1"/>
  <c r="L82" i="1"/>
  <c r="M84" i="1"/>
  <c r="L84" i="1"/>
  <c r="M88" i="1"/>
  <c r="L88" i="1"/>
  <c r="M90" i="1"/>
  <c r="L90" i="1"/>
  <c r="M118" i="1"/>
  <c r="L118" i="1"/>
  <c r="M127" i="1"/>
  <c r="L127" i="1"/>
  <c r="M136" i="1"/>
  <c r="L136" i="1"/>
  <c r="L145" i="1"/>
  <c r="M145" i="1"/>
  <c r="M70" i="1"/>
  <c r="L70" i="1"/>
  <c r="L77" i="1"/>
  <c r="M77" i="1"/>
  <c r="M87" i="1"/>
  <c r="L87" i="1"/>
  <c r="L121" i="1"/>
  <c r="M121" i="1"/>
  <c r="M139" i="1"/>
  <c r="L139" i="1"/>
  <c r="L24" i="1"/>
  <c r="M24" i="1"/>
  <c r="L38" i="1"/>
  <c r="M38" i="1"/>
  <c r="L50" i="1"/>
  <c r="M50" i="1"/>
  <c r="L66" i="1"/>
  <c r="M66" i="1"/>
  <c r="L101" i="1"/>
  <c r="M101" i="1"/>
  <c r="L22" i="1"/>
  <c r="M22" i="1"/>
  <c r="L26" i="1"/>
  <c r="M26" i="1"/>
  <c r="L37" i="1"/>
  <c r="M37" i="1"/>
  <c r="L43" i="1"/>
  <c r="M43" i="1"/>
  <c r="L51" i="1"/>
  <c r="M51" i="1"/>
  <c r="L55" i="1"/>
  <c r="M55" i="1"/>
  <c r="M67" i="1"/>
  <c r="L67" i="1"/>
  <c r="L105" i="1"/>
  <c r="M105" i="1"/>
  <c r="A126" i="1"/>
  <c r="A419" i="1"/>
  <c r="A480" i="1"/>
  <c r="A448" i="1"/>
  <c r="A523" i="1" l="1"/>
  <c r="A410" i="1"/>
  <c r="A143" i="1"/>
  <c r="A169" i="1"/>
  <c r="A553" i="1"/>
  <c r="A434" i="1"/>
  <c r="A405" i="1"/>
  <c r="A395" i="1"/>
  <c r="A153" i="1"/>
  <c r="A342" i="1"/>
  <c r="A29" i="1"/>
  <c r="A198" i="1"/>
  <c r="A200" i="1"/>
  <c r="A188" i="1"/>
  <c r="A97" i="1"/>
  <c r="A124" i="1"/>
  <c r="A309" i="1"/>
  <c r="A547" i="1"/>
  <c r="A377" i="1"/>
  <c r="A375" i="1"/>
  <c r="A311" i="1"/>
  <c r="A257" i="1"/>
  <c r="A552" i="1"/>
  <c r="A497" i="1"/>
  <c r="A428" i="1"/>
  <c r="A328" i="1"/>
  <c r="A218" i="1"/>
  <c r="A144" i="1"/>
  <c r="A86" i="1"/>
  <c r="A430" i="1"/>
  <c r="A71" i="1"/>
  <c r="A486" i="1"/>
  <c r="A399" i="1"/>
  <c r="A406" i="1"/>
  <c r="A329" i="1"/>
  <c r="A251" i="1"/>
  <c r="A216" i="1"/>
  <c r="A203" i="1"/>
  <c r="A117" i="1"/>
  <c r="A61" i="1"/>
  <c r="A525" i="1"/>
  <c r="A440" i="1"/>
  <c r="A312" i="1"/>
  <c r="A236" i="1"/>
  <c r="A211" i="1"/>
  <c r="A549" i="1"/>
  <c r="A354" i="1"/>
  <c r="A263" i="1"/>
  <c r="A142" i="1"/>
  <c r="A522" i="1"/>
  <c r="A209" i="1"/>
  <c r="A151" i="1"/>
  <c r="A135" i="1"/>
  <c r="A333" i="1"/>
  <c r="A234" i="1"/>
  <c r="A239" i="1"/>
  <c r="A31" i="1"/>
  <c r="A174" i="1"/>
  <c r="A33" i="1"/>
  <c r="A344" i="1"/>
  <c r="A248" i="1"/>
  <c r="L502" i="1"/>
  <c r="M502" i="1"/>
  <c r="L495" i="1"/>
  <c r="M495" i="1"/>
  <c r="L227" i="1"/>
  <c r="M227" i="1"/>
  <c r="L523" i="1"/>
  <c r="M523" i="1"/>
  <c r="A495" i="1"/>
  <c r="L438" i="1"/>
  <c r="M438" i="1"/>
  <c r="L357" i="1"/>
  <c r="M357" i="1"/>
  <c r="L301" i="1"/>
  <c r="M301" i="1"/>
  <c r="L266" i="1"/>
  <c r="M266" i="1"/>
  <c r="L308" i="1"/>
  <c r="M308" i="1"/>
  <c r="L246" i="1"/>
  <c r="M246" i="1"/>
  <c r="L180" i="1"/>
  <c r="M180" i="1"/>
  <c r="A42" i="1"/>
  <c r="L389" i="1"/>
  <c r="M389" i="1"/>
  <c r="A178" i="1"/>
  <c r="L322" i="1"/>
  <c r="M322" i="1"/>
  <c r="L342" i="1"/>
  <c r="M342" i="1"/>
  <c r="A530" i="1"/>
  <c r="L538" i="1"/>
  <c r="M538" i="1"/>
  <c r="L516" i="1"/>
  <c r="M516" i="1"/>
  <c r="A502" i="1"/>
  <c r="L494" i="1"/>
  <c r="M494" i="1"/>
  <c r="L452" i="1"/>
  <c r="M452" i="1"/>
  <c r="L381" i="1"/>
  <c r="M381" i="1"/>
  <c r="A320" i="1"/>
  <c r="L330" i="1"/>
  <c r="M330" i="1"/>
  <c r="L250" i="1"/>
  <c r="M250" i="1"/>
  <c r="L203" i="1"/>
  <c r="M203" i="1"/>
  <c r="A115" i="1"/>
  <c r="L553" i="1"/>
  <c r="M553" i="1"/>
  <c r="A507" i="1"/>
  <c r="L431" i="1"/>
  <c r="M431" i="1"/>
  <c r="L405" i="1"/>
  <c r="M405" i="1"/>
  <c r="L377" i="1"/>
  <c r="M377" i="1"/>
  <c r="L371" i="1"/>
  <c r="M371" i="1"/>
  <c r="A347" i="1"/>
  <c r="A265" i="1"/>
  <c r="A227" i="1"/>
  <c r="L247" i="1"/>
  <c r="M247" i="1"/>
  <c r="A246" i="1"/>
  <c r="L163" i="1"/>
  <c r="M163" i="1"/>
  <c r="A47" i="1"/>
  <c r="L547" i="1"/>
  <c r="M547" i="1"/>
  <c r="L425" i="1"/>
  <c r="M425" i="1"/>
  <c r="L153" i="1"/>
  <c r="M153" i="1"/>
  <c r="A58" i="1"/>
  <c r="A138" i="1"/>
  <c r="A538" i="1"/>
  <c r="A392" i="1"/>
  <c r="L399" i="1"/>
  <c r="M399" i="1"/>
  <c r="L327" i="1"/>
  <c r="M327" i="1"/>
  <c r="L225" i="1"/>
  <c r="M225" i="1"/>
  <c r="L236" i="1"/>
  <c r="M236" i="1"/>
  <c r="A190" i="1"/>
  <c r="L251" i="1"/>
  <c r="M251" i="1"/>
  <c r="L193" i="1"/>
  <c r="M193" i="1"/>
  <c r="A193" i="1"/>
  <c r="L183" i="1"/>
  <c r="M183" i="1"/>
  <c r="L156" i="1"/>
  <c r="M156" i="1"/>
  <c r="A110" i="1"/>
  <c r="A93" i="1"/>
  <c r="A527" i="1"/>
  <c r="A511" i="1"/>
  <c r="A484" i="1"/>
  <c r="L410" i="1"/>
  <c r="M410" i="1"/>
  <c r="L368" i="1"/>
  <c r="M368" i="1"/>
  <c r="L354" i="1"/>
  <c r="M354" i="1"/>
  <c r="A357" i="1"/>
  <c r="L344" i="1"/>
  <c r="M344" i="1"/>
  <c r="L333" i="1"/>
  <c r="M333" i="1"/>
  <c r="A242" i="1"/>
  <c r="A322" i="1"/>
  <c r="L260" i="1"/>
  <c r="M260" i="1"/>
  <c r="L317" i="1"/>
  <c r="M317" i="1"/>
  <c r="A221" i="1"/>
  <c r="A266" i="1"/>
  <c r="L209" i="1"/>
  <c r="M209" i="1"/>
  <c r="A107" i="1"/>
  <c r="A30" i="1"/>
  <c r="A25" i="1"/>
  <c r="A54" i="1"/>
  <c r="A417" i="1"/>
  <c r="A327" i="1"/>
  <c r="A225" i="1"/>
  <c r="A254" i="1"/>
  <c r="A120" i="1"/>
  <c r="A371" i="1"/>
  <c r="A230" i="1"/>
  <c r="L151" i="1"/>
  <c r="M151" i="1"/>
  <c r="A147" i="1"/>
  <c r="A341" i="1"/>
  <c r="L530" i="1"/>
  <c r="M530" i="1"/>
  <c r="L531" i="1"/>
  <c r="M531" i="1"/>
  <c r="L509" i="1"/>
  <c r="M509" i="1"/>
  <c r="L392" i="1"/>
  <c r="M392" i="1"/>
  <c r="L320" i="1"/>
  <c r="M320" i="1"/>
  <c r="L319" i="1"/>
  <c r="M319" i="1"/>
  <c r="L226" i="1"/>
  <c r="M226" i="1"/>
  <c r="A133" i="1"/>
  <c r="L241" i="1"/>
  <c r="M241" i="1"/>
  <c r="A63" i="1"/>
  <c r="L556" i="1"/>
  <c r="M556" i="1"/>
  <c r="L409" i="1"/>
  <c r="M409" i="1"/>
  <c r="L402" i="1"/>
  <c r="M402" i="1"/>
  <c r="L347" i="1"/>
  <c r="M347" i="1"/>
  <c r="L188" i="1"/>
  <c r="M188" i="1"/>
  <c r="L171" i="1"/>
  <c r="M171" i="1"/>
  <c r="L365" i="1"/>
  <c r="M365" i="1"/>
  <c r="L190" i="1"/>
  <c r="M190" i="1"/>
  <c r="L200" i="1"/>
  <c r="M200" i="1"/>
  <c r="L207" i="1"/>
  <c r="M207" i="1"/>
  <c r="L549" i="1"/>
  <c r="M549" i="1"/>
  <c r="L507" i="1"/>
  <c r="M507" i="1"/>
  <c r="L419" i="1"/>
  <c r="M419" i="1"/>
  <c r="A402" i="1"/>
  <c r="L394" i="1"/>
  <c r="M394" i="1"/>
  <c r="L375" i="1"/>
  <c r="M375" i="1"/>
  <c r="L311" i="1"/>
  <c r="M311" i="1"/>
  <c r="A226" i="1"/>
  <c r="L257" i="1"/>
  <c r="M257" i="1"/>
  <c r="L212" i="1"/>
  <c r="M212" i="1"/>
  <c r="A171" i="1"/>
  <c r="L166" i="1"/>
  <c r="M166" i="1"/>
  <c r="A102" i="1"/>
  <c r="A531" i="1"/>
  <c r="A494" i="1"/>
  <c r="L361" i="1"/>
  <c r="M361" i="1"/>
  <c r="L355" i="1"/>
  <c r="M355" i="1"/>
  <c r="L374" i="1"/>
  <c r="M374" i="1"/>
  <c r="L298" i="1"/>
  <c r="M298" i="1"/>
  <c r="L265" i="1"/>
  <c r="M265" i="1"/>
  <c r="L323" i="1"/>
  <c r="M323" i="1"/>
  <c r="L263" i="1"/>
  <c r="M263" i="1"/>
  <c r="L309" i="1"/>
  <c r="M309" i="1"/>
  <c r="L169" i="1"/>
  <c r="M169" i="1"/>
  <c r="L461" i="1"/>
  <c r="M461" i="1"/>
  <c r="A409" i="1"/>
  <c r="L434" i="1"/>
  <c r="M434" i="1"/>
  <c r="L198" i="1"/>
  <c r="M198" i="1"/>
  <c r="L533" i="1"/>
  <c r="M533" i="1"/>
  <c r="L525" i="1"/>
  <c r="M525" i="1"/>
  <c r="L518" i="1"/>
  <c r="M518" i="1"/>
  <c r="L511" i="1"/>
  <c r="M511" i="1"/>
  <c r="A518" i="1"/>
  <c r="L484" i="1"/>
  <c r="M484" i="1"/>
  <c r="L440" i="1"/>
  <c r="M440" i="1"/>
  <c r="A425" i="1"/>
  <c r="L448" i="1"/>
  <c r="M448" i="1"/>
  <c r="L441" i="1"/>
  <c r="M441" i="1"/>
  <c r="L395" i="1"/>
  <c r="M395" i="1"/>
  <c r="A381" i="1"/>
  <c r="L329" i="1"/>
  <c r="M329" i="1"/>
  <c r="L312" i="1"/>
  <c r="M312" i="1"/>
  <c r="A556" i="1"/>
  <c r="L527" i="1"/>
  <c r="M527" i="1"/>
  <c r="A533" i="1"/>
  <c r="L522" i="1"/>
  <c r="M522" i="1"/>
  <c r="A516" i="1"/>
  <c r="L510" i="1"/>
  <c r="M510" i="1"/>
  <c r="L497" i="1"/>
  <c r="M497" i="1"/>
  <c r="L478" i="1"/>
  <c r="M478" i="1"/>
  <c r="A478" i="1"/>
  <c r="A452" i="1"/>
  <c r="A441" i="1"/>
  <c r="L486" i="1"/>
  <c r="M486" i="1"/>
  <c r="A438" i="1"/>
  <c r="L415" i="1"/>
  <c r="M415" i="1"/>
  <c r="A394" i="1"/>
  <c r="A415" i="1"/>
  <c r="A389" i="1"/>
  <c r="L369" i="1"/>
  <c r="M369" i="1"/>
  <c r="A374" i="1"/>
  <c r="L328" i="1"/>
  <c r="M328" i="1"/>
  <c r="A319" i="1"/>
  <c r="L221" i="1"/>
  <c r="M221" i="1"/>
  <c r="L242" i="1"/>
  <c r="M242" i="1"/>
  <c r="L234" i="1"/>
  <c r="M234" i="1"/>
  <c r="A207" i="1"/>
  <c r="A189" i="1"/>
  <c r="A183" i="1"/>
  <c r="A250" i="1"/>
  <c r="A212" i="1"/>
  <c r="A180" i="1"/>
  <c r="L211" i="1"/>
  <c r="M211" i="1"/>
  <c r="A163" i="1"/>
  <c r="A69" i="1"/>
  <c r="A83" i="1"/>
  <c r="A59" i="1"/>
  <c r="L542" i="1"/>
  <c r="M542" i="1"/>
  <c r="A542" i="1"/>
  <c r="A510" i="1"/>
  <c r="L428" i="1"/>
  <c r="M428" i="1"/>
  <c r="A431" i="1"/>
  <c r="L430" i="1"/>
  <c r="M430" i="1"/>
  <c r="L406" i="1"/>
  <c r="M406" i="1"/>
  <c r="A365" i="1"/>
  <c r="A361" i="1"/>
  <c r="L341" i="1"/>
  <c r="M341" i="1"/>
  <c r="A355" i="1"/>
  <c r="A317" i="1"/>
  <c r="A301" i="1"/>
  <c r="L248" i="1"/>
  <c r="M248" i="1"/>
  <c r="A330" i="1"/>
  <c r="L174" i="1"/>
  <c r="M174" i="1"/>
  <c r="L239" i="1"/>
  <c r="M239" i="1"/>
  <c r="L254" i="1"/>
  <c r="M254" i="1"/>
  <c r="L216" i="1"/>
  <c r="M216" i="1"/>
  <c r="L182" i="1"/>
  <c r="M182" i="1"/>
  <c r="L230" i="1"/>
  <c r="M230" i="1"/>
  <c r="A129" i="1"/>
  <c r="A76" i="1"/>
  <c r="A39" i="1"/>
  <c r="A461" i="1"/>
  <c r="A323" i="1"/>
  <c r="L218" i="1"/>
  <c r="M218" i="1"/>
  <c r="A166" i="1"/>
  <c r="L552" i="1"/>
  <c r="M552" i="1"/>
  <c r="L480" i="1"/>
  <c r="M480" i="1"/>
  <c r="L417" i="1"/>
  <c r="M417" i="1"/>
  <c r="L178" i="1"/>
  <c r="M178" i="1"/>
  <c r="L189" i="1"/>
  <c r="M189" i="1"/>
  <c r="L343" i="1"/>
  <c r="M343" i="1"/>
  <c r="A156" i="1"/>
  <c r="M128" i="1"/>
  <c r="L128" i="1"/>
  <c r="L61" i="1"/>
  <c r="M61" i="1"/>
  <c r="L58" i="1"/>
  <c r="M58" i="1"/>
  <c r="L25" i="1"/>
  <c r="M25" i="1"/>
  <c r="M83" i="1"/>
  <c r="L83" i="1"/>
  <c r="L54" i="1"/>
  <c r="M54" i="1"/>
  <c r="M142" i="1"/>
  <c r="L142" i="1"/>
  <c r="M143" i="1"/>
  <c r="L143" i="1"/>
  <c r="M135" i="1"/>
  <c r="L135" i="1"/>
  <c r="M147" i="1"/>
  <c r="L147" i="1"/>
  <c r="M120" i="1"/>
  <c r="L120" i="1"/>
  <c r="M126" i="1"/>
  <c r="L126" i="1"/>
  <c r="L41" i="1"/>
  <c r="M41" i="1"/>
  <c r="M86" i="1"/>
  <c r="L86" i="1"/>
  <c r="M71" i="1"/>
  <c r="L71" i="1"/>
  <c r="L31" i="1"/>
  <c r="M31" i="1"/>
  <c r="L117" i="1"/>
  <c r="M117" i="1"/>
  <c r="M144" i="1"/>
  <c r="L144" i="1"/>
  <c r="L93" i="1"/>
  <c r="M93" i="1"/>
  <c r="L69" i="1"/>
  <c r="M69" i="1"/>
  <c r="L30" i="1"/>
  <c r="M30" i="1"/>
  <c r="L29" i="1"/>
  <c r="M29" i="1"/>
  <c r="L59" i="1"/>
  <c r="M59" i="1"/>
  <c r="L33" i="1"/>
  <c r="M33" i="1"/>
  <c r="L133" i="1"/>
  <c r="M133" i="1"/>
  <c r="M138" i="1"/>
  <c r="L138" i="1"/>
  <c r="L63" i="1"/>
  <c r="M63" i="1"/>
  <c r="L42" i="1"/>
  <c r="M42" i="1"/>
  <c r="L39" i="1"/>
  <c r="M39" i="1"/>
  <c r="L129" i="1"/>
  <c r="M129" i="1"/>
  <c r="M107" i="1"/>
  <c r="L107" i="1"/>
  <c r="M72" i="1"/>
  <c r="L72" i="1"/>
  <c r="M76" i="1"/>
  <c r="L76" i="1"/>
  <c r="M102" i="1"/>
  <c r="L102" i="1"/>
  <c r="L97" i="1"/>
  <c r="M97" i="1"/>
  <c r="L47" i="1"/>
  <c r="M47" i="1"/>
  <c r="M124" i="1"/>
  <c r="L124" i="1"/>
  <c r="M115" i="1"/>
  <c r="L115" i="1"/>
  <c r="M110" i="1"/>
  <c r="L110" i="1"/>
  <c r="M103" i="1"/>
  <c r="L103" i="1"/>
  <c r="A119" i="1"/>
  <c r="A545" i="1"/>
  <c r="A104" i="1"/>
  <c r="A16" i="1"/>
  <c r="A134" i="1"/>
  <c r="A346" i="1"/>
  <c r="A369" i="1"/>
  <c r="A137" i="1"/>
  <c r="A152" i="1"/>
  <c r="A95" i="1"/>
  <c r="A308" i="1"/>
  <c r="A103" i="1"/>
  <c r="A192" i="1"/>
  <c r="A85" i="1"/>
  <c r="A343" i="1"/>
  <c r="A14" i="1"/>
  <c r="A298" i="1"/>
  <c r="A247" i="1"/>
  <c r="A155" i="1"/>
  <c r="A72" i="1"/>
  <c r="A41" i="1"/>
  <c r="A260" i="1"/>
  <c r="A128" i="1"/>
  <c r="A241" i="1"/>
  <c r="A182" i="1"/>
  <c r="A150" i="1"/>
  <c r="A45" i="1"/>
  <c r="A368" i="1"/>
  <c r="A125" i="1"/>
  <c r="A114" i="1"/>
  <c r="A32" i="1"/>
  <c r="A459" i="1" l="1"/>
  <c r="A173" i="1"/>
  <c r="A535" i="1"/>
  <c r="A224" i="1"/>
  <c r="A496" i="1"/>
  <c r="A401" i="1"/>
  <c r="A336" i="1"/>
  <c r="A245" i="1"/>
  <c r="A445" i="1"/>
  <c r="A146" i="1"/>
  <c r="A520" i="1"/>
  <c r="A18" i="1"/>
  <c r="A350" i="1"/>
  <c r="A215" i="1"/>
  <c r="A433" i="1"/>
  <c r="A238" i="1"/>
  <c r="A253" i="1"/>
  <c r="A206" i="1"/>
  <c r="A79" i="1"/>
  <c r="A179" i="1"/>
  <c r="A23" i="1"/>
  <c r="A65" i="1"/>
  <c r="A427" i="1"/>
  <c r="A162" i="1"/>
  <c r="A233" i="1"/>
  <c r="A498" i="1"/>
  <c r="A199" i="1"/>
  <c r="A515" i="1"/>
  <c r="A376" i="1"/>
  <c r="A160" i="1"/>
  <c r="A62" i="1"/>
  <c r="A499" i="1"/>
  <c r="A532" i="1"/>
  <c r="L356" i="1"/>
  <c r="M356" i="1"/>
  <c r="L202" i="1"/>
  <c r="M202" i="1"/>
  <c r="L185" i="1"/>
  <c r="M185" i="1"/>
  <c r="L160" i="1"/>
  <c r="M160" i="1"/>
  <c r="L217" i="1"/>
  <c r="M217" i="1"/>
  <c r="L398" i="1"/>
  <c r="M398" i="1"/>
  <c r="L307" i="1"/>
  <c r="M307" i="1"/>
  <c r="L168" i="1"/>
  <c r="M168" i="1"/>
  <c r="A259" i="1"/>
  <c r="L418" i="1"/>
  <c r="M418" i="1"/>
  <c r="L482" i="1"/>
  <c r="M482" i="1"/>
  <c r="L376" i="1"/>
  <c r="M376" i="1"/>
  <c r="L364" i="1"/>
  <c r="M364" i="1"/>
  <c r="L176" i="1"/>
  <c r="M176" i="1"/>
  <c r="L245" i="1"/>
  <c r="M245" i="1"/>
  <c r="L326" i="1"/>
  <c r="M326" i="1"/>
  <c r="L177" i="1"/>
  <c r="M177" i="1"/>
  <c r="L373" i="1"/>
  <c r="M373" i="1"/>
  <c r="L447" i="1"/>
  <c r="M447" i="1"/>
  <c r="A307" i="1"/>
  <c r="A256" i="1"/>
  <c r="L427" i="1"/>
  <c r="M427" i="1"/>
  <c r="L206" i="1"/>
  <c r="M206" i="1"/>
  <c r="L391" i="1"/>
  <c r="M391" i="1"/>
  <c r="L253" i="1"/>
  <c r="M253" i="1"/>
  <c r="A235" i="1"/>
  <c r="L520" i="1"/>
  <c r="M520" i="1"/>
  <c r="L165" i="1"/>
  <c r="M165" i="1"/>
  <c r="L353" i="1"/>
  <c r="M353" i="1"/>
  <c r="L504" i="1"/>
  <c r="M504" i="1"/>
  <c r="L208" i="1"/>
  <c r="M208" i="1"/>
  <c r="A170" i="1"/>
  <c r="L162" i="1"/>
  <c r="M162" i="1"/>
  <c r="A220" i="1"/>
  <c r="L498" i="1"/>
  <c r="M498" i="1"/>
  <c r="A504" i="1"/>
  <c r="A447" i="1"/>
  <c r="A100" i="1"/>
  <c r="L543" i="1"/>
  <c r="M543" i="1"/>
  <c r="L479" i="1"/>
  <c r="M479" i="1"/>
  <c r="L346" i="1"/>
  <c r="M346" i="1"/>
  <c r="L179" i="1"/>
  <c r="M179" i="1"/>
  <c r="A35" i="1"/>
  <c r="L233" i="1"/>
  <c r="M233" i="1"/>
  <c r="L199" i="1"/>
  <c r="M199" i="1"/>
  <c r="L350" i="1"/>
  <c r="M350" i="1"/>
  <c r="L514" i="1"/>
  <c r="M514" i="1"/>
  <c r="L304" i="1"/>
  <c r="M304" i="1"/>
  <c r="A482" i="1"/>
  <c r="A418" i="1"/>
  <c r="A543" i="1"/>
  <c r="A373" i="1"/>
  <c r="A208" i="1"/>
  <c r="L197" i="1"/>
  <c r="M197" i="1"/>
  <c r="L235" i="1"/>
  <c r="M235" i="1"/>
  <c r="L297" i="1"/>
  <c r="M297" i="1"/>
  <c r="L360" i="1"/>
  <c r="M360" i="1"/>
  <c r="L316" i="1"/>
  <c r="M316" i="1"/>
  <c r="L259" i="1"/>
  <c r="M259" i="1"/>
  <c r="L192" i="1"/>
  <c r="M192" i="1"/>
  <c r="L152" i="1"/>
  <c r="M152" i="1"/>
  <c r="L496" i="1"/>
  <c r="M496" i="1"/>
  <c r="L388" i="1"/>
  <c r="M388" i="1"/>
  <c r="L555" i="1"/>
  <c r="M555" i="1"/>
  <c r="L205" i="1"/>
  <c r="M205" i="1"/>
  <c r="L186" i="1"/>
  <c r="M186" i="1"/>
  <c r="L529" i="1"/>
  <c r="M529" i="1"/>
  <c r="A205" i="1"/>
  <c r="A185" i="1"/>
  <c r="L155" i="1"/>
  <c r="M155" i="1"/>
  <c r="A316" i="1"/>
  <c r="A197" i="1"/>
  <c r="A202" i="1"/>
  <c r="L220" i="1"/>
  <c r="M220" i="1"/>
  <c r="L515" i="1"/>
  <c r="M515" i="1"/>
  <c r="L196" i="1"/>
  <c r="M196" i="1"/>
  <c r="L385" i="1"/>
  <c r="M385" i="1"/>
  <c r="L332" i="1"/>
  <c r="M332" i="1"/>
  <c r="L445" i="1"/>
  <c r="M445" i="1"/>
  <c r="L256" i="1"/>
  <c r="M256" i="1"/>
  <c r="L451" i="1"/>
  <c r="M451" i="1"/>
  <c r="L215" i="1"/>
  <c r="M215" i="1"/>
  <c r="L433" i="1"/>
  <c r="M433" i="1"/>
  <c r="L458" i="1"/>
  <c r="M458" i="1"/>
  <c r="A356" i="1"/>
  <c r="A13" i="1"/>
  <c r="L170" i="1"/>
  <c r="M170" i="1"/>
  <c r="L238" i="1"/>
  <c r="M238" i="1"/>
  <c r="A111" i="1"/>
  <c r="L229" i="1"/>
  <c r="M229" i="1"/>
  <c r="A116" i="1"/>
  <c r="A297" i="1"/>
  <c r="A229" i="1"/>
  <c r="A177" i="1"/>
  <c r="A141" i="1"/>
  <c r="L380" i="1"/>
  <c r="M380" i="1"/>
  <c r="A186" i="1"/>
  <c r="A113" i="1"/>
  <c r="A132" i="1"/>
  <c r="A123" i="1"/>
  <c r="L305" i="1"/>
  <c r="M305" i="1"/>
  <c r="L401" i="1"/>
  <c r="M401" i="1"/>
  <c r="L336" i="1"/>
  <c r="M336" i="1"/>
  <c r="L224" i="1"/>
  <c r="M224" i="1"/>
  <c r="L535" i="1"/>
  <c r="M535" i="1"/>
  <c r="L390" i="1"/>
  <c r="M390" i="1"/>
  <c r="L173" i="1"/>
  <c r="M173" i="1"/>
  <c r="L459" i="1"/>
  <c r="M459" i="1"/>
  <c r="A555" i="1"/>
  <c r="A305" i="1"/>
  <c r="A390" i="1"/>
  <c r="A360" i="1"/>
  <c r="A165" i="1"/>
  <c r="A332" i="1"/>
  <c r="A451" i="1"/>
  <c r="L548" i="1"/>
  <c r="M548" i="1"/>
  <c r="L532" i="1"/>
  <c r="M532" i="1"/>
  <c r="L499" i="1"/>
  <c r="M499" i="1"/>
  <c r="L545" i="1"/>
  <c r="M545" i="1"/>
  <c r="A514" i="1"/>
  <c r="A385" i="1"/>
  <c r="A217" i="1"/>
  <c r="A380" i="1"/>
  <c r="A479" i="1"/>
  <c r="A388" i="1"/>
  <c r="A353" i="1"/>
  <c r="A304" i="1"/>
  <c r="A548" i="1"/>
  <c r="A168" i="1"/>
  <c r="A398" i="1"/>
  <c r="A364" i="1"/>
  <c r="A391" i="1"/>
  <c r="L149" i="1"/>
  <c r="M149" i="1"/>
  <c r="L113" i="1"/>
  <c r="M113" i="1"/>
  <c r="M111" i="1"/>
  <c r="L111" i="1"/>
  <c r="M100" i="1"/>
  <c r="L100" i="1"/>
  <c r="M95" i="1"/>
  <c r="L95" i="1"/>
  <c r="M123" i="1"/>
  <c r="L123" i="1"/>
  <c r="L35" i="1"/>
  <c r="M35" i="1"/>
  <c r="L62" i="1"/>
  <c r="M62" i="1"/>
  <c r="M146" i="1"/>
  <c r="L146" i="1"/>
  <c r="L16" i="1"/>
  <c r="M16" i="1"/>
  <c r="M140" i="1"/>
  <c r="L140" i="1"/>
  <c r="M114" i="1"/>
  <c r="L114" i="1"/>
  <c r="L65" i="1"/>
  <c r="M65" i="1"/>
  <c r="M150" i="1"/>
  <c r="L150" i="1"/>
  <c r="L85" i="1"/>
  <c r="M85" i="1"/>
  <c r="L18" i="1"/>
  <c r="M18" i="1"/>
  <c r="M104" i="1"/>
  <c r="L104" i="1"/>
  <c r="L23" i="1"/>
  <c r="M23" i="1"/>
  <c r="L125" i="1"/>
  <c r="M125" i="1"/>
  <c r="L20" i="1"/>
  <c r="M20" i="1"/>
  <c r="M116" i="1"/>
  <c r="L116" i="1"/>
  <c r="L14" i="1"/>
  <c r="M14" i="1"/>
  <c r="L13" i="1"/>
  <c r="M13" i="1"/>
  <c r="M119" i="1"/>
  <c r="L119" i="1"/>
  <c r="L32" i="1"/>
  <c r="M32" i="1"/>
  <c r="L141" i="1"/>
  <c r="M141" i="1"/>
  <c r="L45" i="1"/>
  <c r="M45" i="1"/>
  <c r="M132" i="1"/>
  <c r="L132" i="1"/>
  <c r="M79" i="1"/>
  <c r="L79" i="1"/>
  <c r="L137" i="1"/>
  <c r="M137" i="1"/>
  <c r="M134" i="1"/>
  <c r="L134" i="1"/>
  <c r="A4" i="1"/>
  <c r="A534" i="1"/>
  <c r="A291" i="1"/>
  <c r="A131" i="1"/>
  <c r="A349" i="1"/>
  <c r="A196" i="1"/>
  <c r="A509" i="1"/>
  <c r="A140" i="1"/>
  <c r="A149" i="1"/>
  <c r="A99" i="1"/>
  <c r="A20" i="1"/>
  <c r="A159" i="1"/>
  <c r="A524" i="1"/>
  <c r="A176" i="1"/>
  <c r="A326" i="1"/>
  <c r="A5" i="1"/>
  <c r="A458" i="1"/>
  <c r="A529" i="1"/>
  <c r="A541" i="1"/>
  <c r="A503" i="1" l="1"/>
  <c r="A60" i="1"/>
  <c r="A296" i="1"/>
  <c r="A306" i="1"/>
  <c r="A109" i="1"/>
  <c r="A335" i="1"/>
  <c r="A372" i="1"/>
  <c r="A244" i="1"/>
  <c r="A352" i="1"/>
  <c r="A78" i="1"/>
  <c r="A122" i="1"/>
  <c r="A34" i="1"/>
  <c r="A17" i="1"/>
  <c r="A437" i="1"/>
  <c r="A517" i="1"/>
  <c r="L232" i="1"/>
  <c r="M232" i="1"/>
  <c r="L164" i="1"/>
  <c r="M164" i="1"/>
  <c r="A164" i="1"/>
  <c r="L443" i="1"/>
  <c r="M443" i="1"/>
  <c r="L481" i="1"/>
  <c r="M481" i="1"/>
  <c r="L439" i="1"/>
  <c r="M439" i="1"/>
  <c r="L325" i="1"/>
  <c r="M325" i="1"/>
  <c r="L517" i="1"/>
  <c r="M517" i="1"/>
  <c r="A232" i="1"/>
  <c r="A19" i="1"/>
  <c r="A214" i="1"/>
  <c r="L477" i="1"/>
  <c r="M477" i="1"/>
  <c r="A443" i="1"/>
  <c r="L296" i="1"/>
  <c r="M296" i="1"/>
  <c r="A44" i="1"/>
  <c r="A223" i="1"/>
  <c r="L524" i="1"/>
  <c r="M524" i="1"/>
  <c r="L372" i="1"/>
  <c r="M372" i="1"/>
  <c r="A94" i="1"/>
  <c r="L339" i="1"/>
  <c r="M339" i="1"/>
  <c r="L503" i="1"/>
  <c r="M503" i="1"/>
  <c r="L159" i="1"/>
  <c r="M159" i="1"/>
  <c r="A112" i="1"/>
  <c r="A8" i="1"/>
  <c r="A481" i="1"/>
  <c r="A477" i="1"/>
  <c r="L306" i="1"/>
  <c r="M306" i="1"/>
  <c r="L295" i="1"/>
  <c r="M295" i="1"/>
  <c r="L340" i="1"/>
  <c r="M340" i="1"/>
  <c r="L335" i="1"/>
  <c r="M335" i="1"/>
  <c r="L541" i="1"/>
  <c r="M541" i="1"/>
  <c r="L519" i="1"/>
  <c r="M519" i="1"/>
  <c r="A57" i="1"/>
  <c r="L214" i="1"/>
  <c r="M214" i="1"/>
  <c r="A64" i="1"/>
  <c r="L476" i="1"/>
  <c r="M476" i="1"/>
  <c r="L294" i="1"/>
  <c r="M294" i="1"/>
  <c r="L291" i="1"/>
  <c r="M291" i="1"/>
  <c r="L528" i="1"/>
  <c r="M528" i="1"/>
  <c r="A28" i="1"/>
  <c r="A519" i="1"/>
  <c r="L223" i="1"/>
  <c r="M223" i="1"/>
  <c r="L386" i="1"/>
  <c r="M386" i="1"/>
  <c r="L161" i="1"/>
  <c r="M161" i="1"/>
  <c r="A439" i="1"/>
  <c r="A161" i="1"/>
  <c r="L352" i="1"/>
  <c r="M352" i="1"/>
  <c r="L554" i="1"/>
  <c r="M554" i="1"/>
  <c r="L437" i="1"/>
  <c r="M437" i="1"/>
  <c r="L349" i="1"/>
  <c r="M349" i="1"/>
  <c r="L493" i="1"/>
  <c r="M493" i="1"/>
  <c r="L551" i="1"/>
  <c r="M551" i="1"/>
  <c r="A551" i="1"/>
  <c r="L244" i="1"/>
  <c r="M244" i="1"/>
  <c r="L534" i="1"/>
  <c r="M534" i="1"/>
  <c r="L167" i="1"/>
  <c r="M167" i="1"/>
  <c r="L544" i="1"/>
  <c r="M544" i="1"/>
  <c r="A544" i="1"/>
  <c r="A493" i="1"/>
  <c r="A476" i="1"/>
  <c r="A167" i="1"/>
  <c r="A294" i="1"/>
  <c r="A554" i="1"/>
  <c r="A340" i="1"/>
  <c r="A339" i="1"/>
  <c r="L64" i="1"/>
  <c r="M64" i="1"/>
  <c r="M112" i="1"/>
  <c r="L112" i="1"/>
  <c r="M94" i="1"/>
  <c r="L94" i="1"/>
  <c r="L109" i="1"/>
  <c r="M109" i="1"/>
  <c r="L44" i="1"/>
  <c r="M44" i="1"/>
  <c r="L60" i="1"/>
  <c r="M60" i="1"/>
  <c r="L52" i="1"/>
  <c r="M52" i="1"/>
  <c r="L34" i="1"/>
  <c r="M34" i="1"/>
  <c r="L28" i="1"/>
  <c r="M28" i="1"/>
  <c r="M122" i="1"/>
  <c r="L122" i="1"/>
  <c r="M78" i="1"/>
  <c r="L78" i="1"/>
  <c r="M98" i="1"/>
  <c r="L98" i="1"/>
  <c r="M131" i="1"/>
  <c r="L131" i="1"/>
  <c r="L4" i="1"/>
  <c r="M4" i="1"/>
  <c r="L17" i="1"/>
  <c r="M17" i="1"/>
  <c r="M99" i="1"/>
  <c r="L99" i="1"/>
  <c r="L57" i="1"/>
  <c r="M57" i="1"/>
  <c r="L49" i="1"/>
  <c r="M49" i="1"/>
  <c r="L5" i="1"/>
  <c r="M5" i="1"/>
  <c r="L19" i="1"/>
  <c r="M19" i="1"/>
  <c r="L8" i="1"/>
  <c r="M8" i="1"/>
  <c r="A423" i="1"/>
  <c r="A492" i="1"/>
  <c r="A442" i="1"/>
  <c r="A52" i="1"/>
  <c r="A98" i="1"/>
  <c r="A386" i="1"/>
  <c r="A325" i="1"/>
  <c r="A96" i="1"/>
  <c r="A528" i="1"/>
  <c r="A295" i="1"/>
  <c r="A15" i="1" l="1"/>
  <c r="A303" i="1"/>
  <c r="A10" i="1"/>
  <c r="L513" i="1"/>
  <c r="M513" i="1"/>
  <c r="L292" i="1"/>
  <c r="M292" i="1"/>
  <c r="L540" i="1"/>
  <c r="M540" i="1"/>
  <c r="A540" i="1"/>
  <c r="L303" i="1"/>
  <c r="M303" i="1"/>
  <c r="A436" i="1"/>
  <c r="A27" i="1"/>
  <c r="L158" i="1"/>
  <c r="M158" i="1"/>
  <c r="L302" i="1"/>
  <c r="M302" i="1"/>
  <c r="L436" i="1"/>
  <c r="M436" i="1"/>
  <c r="L442" i="1"/>
  <c r="M442" i="1"/>
  <c r="L423" i="1"/>
  <c r="M423" i="1"/>
  <c r="A92" i="1"/>
  <c r="A513" i="1"/>
  <c r="L492" i="1"/>
  <c r="M492" i="1"/>
  <c r="A158" i="1"/>
  <c r="L48" i="1"/>
  <c r="M48" i="1"/>
  <c r="M96" i="1"/>
  <c r="L96" i="1"/>
  <c r="L27" i="1"/>
  <c r="M27" i="1"/>
  <c r="L9" i="1"/>
  <c r="M9" i="1"/>
  <c r="L6" i="1"/>
  <c r="M6" i="1"/>
  <c r="M15" i="1"/>
  <c r="L15" i="1"/>
  <c r="L12" i="1"/>
  <c r="M12" i="1"/>
  <c r="M92" i="1"/>
  <c r="L92" i="1"/>
  <c r="L10" i="1"/>
  <c r="M10" i="1"/>
  <c r="A421" i="1"/>
  <c r="A49" i="1"/>
  <c r="A108" i="1"/>
  <c r="A12" i="1"/>
  <c r="A56" i="1"/>
  <c r="A6" i="1"/>
  <c r="A292" i="1"/>
  <c r="A9" i="1"/>
  <c r="A302" i="1"/>
  <c r="A11" i="1" l="1"/>
  <c r="A416" i="1"/>
  <c r="A512" i="1"/>
  <c r="A91" i="1"/>
  <c r="L421" i="1"/>
  <c r="M421" i="1"/>
  <c r="L416" i="1"/>
  <c r="M416" i="1"/>
  <c r="L512" i="1"/>
  <c r="M512" i="1"/>
  <c r="M91" i="1"/>
  <c r="L91" i="1"/>
  <c r="L56" i="1"/>
  <c r="M56" i="1"/>
  <c r="M108" i="1"/>
  <c r="L108" i="1"/>
  <c r="L11" i="1"/>
  <c r="M11" i="1"/>
  <c r="A48" i="1"/>
  <c r="A420" i="1"/>
  <c r="A384" i="1" l="1"/>
  <c r="A413" i="1"/>
  <c r="L387" i="1"/>
  <c r="M387" i="1"/>
  <c r="L414" i="1"/>
  <c r="M414" i="1"/>
  <c r="L413" i="1"/>
  <c r="M413" i="1"/>
  <c r="A387" i="1"/>
  <c r="L420" i="1"/>
  <c r="M420" i="1"/>
  <c r="L384" i="1"/>
  <c r="M384" i="1"/>
  <c r="A414" i="1"/>
  <c r="A290" i="1" l="1"/>
  <c r="L293" i="1"/>
  <c r="M293" i="1"/>
  <c r="A293" i="1"/>
  <c r="L383" i="1"/>
  <c r="M383" i="1"/>
  <c r="A383" i="1"/>
  <c r="L290" i="1"/>
  <c r="M290" i="1"/>
  <c r="A7" i="1"/>
  <c r="L7" i="1" l="1"/>
  <c r="M7" i="1"/>
  <c r="A3" i="1"/>
  <c r="L289" i="1" l="1"/>
  <c r="M289" i="1"/>
  <c r="A289" i="1"/>
  <c r="L3" i="1"/>
  <c r="M3" i="1"/>
  <c r="A2" i="1"/>
  <c r="M2" i="1" l="1"/>
  <c r="L2" i="1"/>
</calcChain>
</file>

<file path=xl/sharedStrings.xml><?xml version="1.0" encoding="utf-8"?>
<sst xmlns="http://schemas.openxmlformats.org/spreadsheetml/2006/main" count="1576" uniqueCount="298">
  <si>
    <t/>
  </si>
  <si>
    <t>ორგანიზაციული კოდი</t>
  </si>
  <si>
    <t>დასახელება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</si>
  <si>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</si>
  <si>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</si>
  <si>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</si>
  <si>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</si>
  <si>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</si>
  <si>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</si>
  <si>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</si>
  <si>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</si>
  <si>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</si>
  <si>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</si>
  <si>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</si>
  <si>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</si>
  <si>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</si>
  <si>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</si>
  <si>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</si>
  <si>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</si>
  <si>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</si>
  <si>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</si>
  <si>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</si>
  <si>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</si>
  <si>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</si>
  <si>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</si>
  <si>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</si>
  <si>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</si>
  <si>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</si>
  <si>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</si>
  <si>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</si>
  <si>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</si>
  <si>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</si>
  <si>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</si>
  <si>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</si>
  <si>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</si>
  <si>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</si>
  <si>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</si>
  <si>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</si>
  <si>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</si>
  <si>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</si>
  <si>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</si>
  <si>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</si>
  <si>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</si>
  <si>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</si>
  <si>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</si>
  <si>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</si>
  <si>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27 02 03 01 01</t>
  </si>
  <si>
    <t>27 02 03 01 02</t>
  </si>
  <si>
    <t>კრიზისულ მდგომარეობაში მყოფი ბავშვიანი ოჯახების დახმარება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</si>
  <si>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27 02 03 02</t>
  </si>
  <si>
    <t>ბავშვთა ადრეული განვითარების ხელშეწყობა</t>
  </si>
  <si>
    <t>27 02 03 02 01</t>
  </si>
  <si>
    <t>27 02 03 02 02</t>
  </si>
  <si>
    <t>ბავშვთა ადრეული განვითარების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</si>
  <si>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27 02 03 03</t>
  </si>
  <si>
    <t>ბავშვთა რეაბილიტაცია/აბილიტაცია</t>
  </si>
  <si>
    <t>27 02 03 03 01</t>
  </si>
  <si>
    <t>27 02 03 03 02</t>
  </si>
  <si>
    <t>ბავშვთა რეაბილიტაცია/აბილიტაცია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</si>
  <si>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27 02 03 04</t>
  </si>
  <si>
    <t>ომის მონაწილეთა რეაბილიტაციის ხელშეწყობა</t>
  </si>
  <si>
    <t>27 02 03 04 01</t>
  </si>
  <si>
    <t>27 02 03 04 02</t>
  </si>
  <si>
    <t>ომის მონაწილეთა რეაბილიტაციის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</si>
  <si>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27 02 03 05</t>
  </si>
  <si>
    <t>დღის ცენტრებში მომსახურებით უზრუნველყოფა</t>
  </si>
  <si>
    <t>27 02 03 05 01</t>
  </si>
  <si>
    <t>27 02 03 05 02</t>
  </si>
  <si>
    <t>დღის ცენტრებში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</si>
  <si>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27 02 03 06</t>
  </si>
  <si>
    <t>დამხმარე საშუალებებით უზრუნველყოფა</t>
  </si>
  <si>
    <t>27 02 03 06 01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</si>
  <si>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</si>
  <si>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</si>
  <si>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27 02 03 07</t>
  </si>
  <si>
    <t>ყრუთა კომუნიკაციის ხელშეწყობა</t>
  </si>
  <si>
    <t>27 02 03 07 01</t>
  </si>
  <si>
    <t>27 02 03 07 02</t>
  </si>
  <si>
    <t>ყრუთა კომუნიკაციის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</si>
  <si>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27 02 03 08</t>
  </si>
  <si>
    <t>დედათა და ბავშვთა თავშესაფრით უზრუნველყოფა</t>
  </si>
  <si>
    <t>27 02 03 08 01</t>
  </si>
  <si>
    <t>27 02 03 08 02</t>
  </si>
  <si>
    <t>დედათა და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</si>
  <si>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27 02 03 09</t>
  </si>
  <si>
    <t>მინდობით აღზრდა</t>
  </si>
  <si>
    <t>27 02 03 09 01</t>
  </si>
  <si>
    <t>27 02 03 09 02</t>
  </si>
  <si>
    <t>მინდობით აღზრდა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</si>
  <si>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27 02 03 10</t>
  </si>
  <si>
    <t>მცირე საოჯახო ტიპის სახლებში მომსახურებით უზრუნველყოფა</t>
  </si>
  <si>
    <t>27 02 03 10 01</t>
  </si>
  <si>
    <t>27 02 03 10 02</t>
  </si>
  <si>
    <t>მცირე საოჯახო ტიპის სახლებში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</si>
  <si>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27 02 03 11</t>
  </si>
  <si>
    <t>მიუსაფარ ბავშვთა თავშესაფრით უზრუნველყოფა</t>
  </si>
  <si>
    <t>27 02 03 11 01</t>
  </si>
  <si>
    <t>27 02 03 11 02</t>
  </si>
  <si>
    <t>მიუსაფარ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</si>
  <si>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27 02 03 12</t>
  </si>
  <si>
    <t>სათემო ორგანიზაციებში მომსახურებით უზრუნველყოფა</t>
  </si>
  <si>
    <t>27 02 03 12 01</t>
  </si>
  <si>
    <t>27 02 03 12 02</t>
  </si>
  <si>
    <t>სათემო ორგანიზაციებში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</si>
  <si>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</si>
  <si>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</si>
  <si>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27 02 03 13 01</t>
  </si>
  <si>
    <t>27 02 03 13 02</t>
  </si>
  <si>
    <t>განვითარების მძიმე და ღრმა შეფერხების მქონე ბავშვთა ბინაზე მოვლით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</si>
  <si>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</si>
  <si>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</si>
  <si>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27 02 03 14 01</t>
  </si>
  <si>
    <t>27 02 03 14 02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</si>
  <si>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</si>
  <si>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27 02 03 15</t>
  </si>
  <si>
    <t>მზრუნველობამოკლებული ბავშვების რეინტეგრაცია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</si>
  <si>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</si>
  <si>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</si>
  <si>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</si>
  <si>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</si>
  <si>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</si>
  <si>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</si>
  <si>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</si>
  <si>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</si>
  <si>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</si>
  <si>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</si>
  <si>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</si>
  <si>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</si>
  <si>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</si>
  <si>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</si>
  <si>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</si>
  <si>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</si>
  <si>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</si>
  <si>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</si>
  <si>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</si>
  <si>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</si>
  <si>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</si>
  <si>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</si>
  <si>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</si>
  <si>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</si>
  <si>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</si>
  <si>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</si>
  <si>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</si>
  <si>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</si>
  <si>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</si>
  <si>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</si>
  <si>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</si>
  <si>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</si>
  <si>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</si>
  <si>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</si>
  <si>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</si>
  <si>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</si>
  <si>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</si>
  <si>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</si>
  <si>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</si>
  <si>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</si>
  <si>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</si>
  <si>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</si>
  <si>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</si>
  <si>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</si>
  <si>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</si>
  <si>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</si>
  <si>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</si>
  <si>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</si>
  <si>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</si>
  <si>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</si>
  <si>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</si>
  <si>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</si>
  <si>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</si>
  <si>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</si>
  <si>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</si>
  <si>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</si>
  <si>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</si>
  <si>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</si>
  <si>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</si>
  <si>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</si>
  <si>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</si>
  <si>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</si>
  <si>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</si>
  <si>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</si>
  <si>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</si>
  <si>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</si>
  <si>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</si>
  <si>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</si>
  <si>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</si>
  <si>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</si>
  <si>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</si>
  <si>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</si>
  <si>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</si>
  <si>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</si>
  <si>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პირველადი და გადაუდებელი სამედიცინო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</si>
  <si>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</si>
  <si>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</si>
  <si>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</si>
  <si>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</si>
  <si>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</si>
  <si>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</si>
  <si>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</si>
  <si>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</si>
  <si>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27 03 03 11</t>
  </si>
  <si>
    <t>ახალი კორონავირუსული დაავადების COVID 19-ის მართვა</t>
  </si>
  <si>
    <t>27 03 03 11 01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</si>
  <si>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</si>
  <si>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27 03 03 11 02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</si>
  <si>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</si>
  <si>
    <t>27 03 03 11 03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</si>
  <si>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</si>
  <si>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27 03 04</t>
  </si>
  <si>
    <t>დიპლომისშემდგომი სამედიცინო განათლება</t>
  </si>
  <si>
    <t>27 04</t>
  </si>
  <si>
    <t>სამედიცინო დაწესებულებათა რეაბილიტაცია და აღჭურვა</t>
  </si>
  <si>
    <t>27 04 01</t>
  </si>
  <si>
    <t xml:space="preserve">სამედიცინო დაწესებულებათა რეაბილიტაცია და აღჭურვა </t>
  </si>
  <si>
    <t>27 04 02</t>
  </si>
  <si>
    <t>სამედიცინო დაწესებულებათა რეაბილიტაცია და აღჭურვა (სსიპ - საგანგებო სიტუაციების კოორდინაციისა და გადაუდებელი დახმარების ცენტრი)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</si>
  <si>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</si>
  <si>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</si>
  <si>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</si>
  <si>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</si>
  <si>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</si>
  <si>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</si>
  <si>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</si>
  <si>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</si>
  <si>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</si>
  <si>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</si>
  <si>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</si>
  <si>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</si>
  <si>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</si>
  <si>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</si>
  <si>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</si>
  <si>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</si>
  <si>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</si>
  <si>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</si>
  <si>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27 06 04</t>
  </si>
  <si>
    <t>საერთაშორისო დაცვის მქონე პირთა ინტეგრაციის ხელშეწყობა</t>
  </si>
  <si>
    <t>27 06 04 01</t>
  </si>
  <si>
    <t>27 06 04 02</t>
  </si>
  <si>
    <t>საერთაშორისო დაცვის მქონე პირთა ინტეგრაციის ხელშეწყობა ( სსიპ - დევნილთა, ეკომიგრანტთა და საარსებო წყაროებით უზრუნველყოფის სააგენტო)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</si>
  <si>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</si>
  <si>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</si>
  <si>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</si>
  <si>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</si>
  <si>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დამტკიცებული</t>
  </si>
  <si>
    <t>დაზუსტებული</t>
  </si>
  <si>
    <t>სატენდერო ეკონომია I კვარტალი</t>
  </si>
  <si>
    <t>წლიური მოსალოდნელი ხარჯი</t>
  </si>
  <si>
    <t>წლიური დეფიციტი/პროფიციტი</t>
  </si>
  <si>
    <t>წლიური მოსალოდნელი საკასო/დაზუსტებულთან</t>
  </si>
  <si>
    <t>კომენტარი</t>
  </si>
  <si>
    <t>განმახორციელებელი</t>
  </si>
  <si>
    <t>აპარატი</t>
  </si>
  <si>
    <t>რეგულირება</t>
  </si>
  <si>
    <t>დაავადებათა კონტროლი</t>
  </si>
  <si>
    <t>სოც. სააგენტო</t>
  </si>
  <si>
    <t>ტრეფიკინგი</t>
  </si>
  <si>
    <t>საგანგებო</t>
  </si>
  <si>
    <t>დევნილები</t>
  </si>
  <si>
    <t>დასაქმება</t>
  </si>
  <si>
    <t>27 02 06 01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</si>
  <si>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გადასახადების სუბსიდირება)</t>
  </si>
  <si>
    <t>27 02 06 03</t>
  </si>
  <si>
    <t>27 02 06 02</t>
  </si>
  <si>
    <t>27 02 06 02 01</t>
  </si>
  <si>
    <t>27 02 06 02 02</t>
  </si>
  <si>
    <t>ახალი კორონავირუსით (SARS-COV-2) გამოწვეული ინფექციის (COVID-19) შედეგად მიყენებული ზიანის შემსუბუქება (მოწყვლადი ჯგუფებისათვის ფულადი დახმარება/კომპენსაცია)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</si>
  <si>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 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</si>
  <si>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(შშმ პირებისათვის ფულადი დახმარება/კომპენსაცია)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</si>
  <si>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დასაქმებულთა და თვითდასაქმებულთათვის)</t>
  </si>
  <si>
    <t>27 02 06 03 01</t>
  </si>
  <si>
    <t>27 02 06 03 02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</si>
  <si>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</si>
  <si>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ინდ. მეწარმეებისა და გადასახადების გადამხდელი ფიზიკური პირებისათვის)</t>
  </si>
  <si>
    <t>სატენდერო ეკონომია II კვარტალი</t>
  </si>
  <si>
    <t xml:space="preserve">საკასო 20 ივლისამდე </t>
  </si>
  <si>
    <t>20 ივლისიდან წლის ბოლომდე მოსალოდნელი ხარჯი</t>
  </si>
  <si>
    <t>დამტკიცებული კანონში ცვლილებით</t>
  </si>
  <si>
    <t>27 04 03</t>
  </si>
  <si>
    <t>27 04 04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</si>
  <si>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</si>
  <si>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COVID-19-თან დაკავშირებული ჯანდაცვის სფეროს  ღონისძიებების დაფინანსება (EIB)</t>
  </si>
  <si>
    <t>27 03 05</t>
  </si>
  <si>
    <t>სახელმწიფო კლინიკების მართვა</t>
  </si>
  <si>
    <t>27 03 05 01</t>
  </si>
  <si>
    <t>27 03 05 02</t>
  </si>
  <si>
    <t>სახელმწიფო კლინიკების რეაბილიტაცია</t>
  </si>
  <si>
    <t>27 03 03 11 04</t>
  </si>
  <si>
    <t>COVID-19-ზე რეაგირების საგანგებო ღონისძიებების მართვა (WB)</t>
  </si>
  <si>
    <t xml:space="preserve">მე გავასწორე </t>
  </si>
  <si>
    <t>ჰოლდინგი</t>
  </si>
  <si>
    <t>შტატგარეშეების ხელფასი</t>
  </si>
  <si>
    <t>ინფექციურის იჯარა, რუხი</t>
  </si>
  <si>
    <t>პირველადი ჯანდაცვის ცენტრების აღჭურვა/ტელემედიცინა, 4 რეანომობილის შესყიდვა, NorDRG პროგრამა</t>
  </si>
  <si>
    <t>შესაძლებელია იმუნიზაციაში წაღება</t>
  </si>
  <si>
    <t>სესხი</t>
  </si>
  <si>
    <t>აკლდებათ შტატგარეშეების შრომის ანაზღაურების და მივლინების თანხები</t>
  </si>
  <si>
    <t>სამინისტროს მისაღების რემონტისთვის საჭიროა 1,300,000 ლარი, რომელიც გადმოტანილი იქნება აღჭურვის პროგრამიდან</t>
  </si>
  <si>
    <t>შტატგარეშეების ნოემბერ-დეკემბრის ხელფასი, კომუნალურის და საწვავის ხარჯები</t>
  </si>
  <si>
    <t>244,000 ლარი აკლდებათ ზაფხულის კურორტებზე 8 ბრიგადისთვის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</si>
</sst>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12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Sylfaen"/>
      <family val="2"/>
    </font>
    <font>
      <b/>
      <sz val="12"/>
      <name val="Arial"/>
      <family val="2"/>
    </font>
    <font>
      <b/>
      <sz val="12"/>
      <name val="Sylfaen"/>
      <family val="2"/>
    </font>
    <font>
      <b/>
      <sz val="12"/>
      <name val="Sylfaen"/>
      <family val="1"/>
    </font>
    <font>
      <sz val="12"/>
      <color rgb="FFFF0000"/>
      <name val="Sylfae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 readingOrder="1"/>
    </xf>
    <xf numFmtId="3" fontId="2" fillId="0" borderId="0" xfId="0" applyNumberFormat="1" applyFont="1" applyFill="1" applyBorder="1"/>
    <xf numFmtId="3" fontId="2" fillId="0" borderId="0" xfId="4" applyNumberFormat="1" applyFont="1" applyFill="1" applyBorder="1"/>
    <xf numFmtId="0" fontId="2" fillId="2" borderId="0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3" fontId="2" fillId="0" borderId="0" xfId="4" applyNumberFormat="1" applyFont="1" applyFill="1" applyBorder="1" applyAlignment="1">
      <alignment horizontal="left" readingOrder="1"/>
    </xf>
    <xf numFmtId="0" fontId="3" fillId="0" borderId="0" xfId="0" applyFont="1" applyFill="1" applyBorder="1" applyAlignment="1">
      <alignment vertical="center" readingOrder="1"/>
    </xf>
    <xf numFmtId="3" fontId="4" fillId="0" borderId="1" xfId="4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vertical="center" readingOrder="1"/>
    </xf>
    <xf numFmtId="0" fontId="3" fillId="0" borderId="0" xfId="0" applyFont="1" applyFill="1" applyBorder="1"/>
    <xf numFmtId="0" fontId="6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vertical="center" wrapText="1" readingOrder="1"/>
    </xf>
    <xf numFmtId="3" fontId="4" fillId="2" borderId="2" xfId="4" applyNumberFormat="1" applyFont="1" applyFill="1" applyBorder="1" applyAlignment="1">
      <alignment horizontal="right" vertical="center" wrapText="1" readingOrder="1"/>
    </xf>
    <xf numFmtId="3" fontId="4" fillId="2" borderId="2" xfId="0" applyNumberFormat="1" applyFont="1" applyFill="1" applyBorder="1" applyAlignment="1">
      <alignment horizontal="right" vertical="center" wrapText="1" readingOrder="1"/>
    </xf>
    <xf numFmtId="9" fontId="4" fillId="2" borderId="2" xfId="1" applyFont="1" applyFill="1" applyBorder="1" applyAlignment="1">
      <alignment horizontal="right" vertical="center" wrapText="1" readingOrder="1"/>
    </xf>
    <xf numFmtId="3" fontId="4" fillId="2" borderId="2" xfId="4" applyNumberFormat="1" applyFont="1" applyFill="1" applyBorder="1" applyAlignment="1">
      <alignment horizontal="left" vertical="center" wrapText="1" readingOrder="1"/>
    </xf>
    <xf numFmtId="0" fontId="3" fillId="2" borderId="0" xfId="0" applyFont="1" applyFill="1" applyBorder="1"/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left" vertical="center" wrapText="1" indent="1" readingOrder="1"/>
    </xf>
    <xf numFmtId="3" fontId="7" fillId="0" borderId="2" xfId="4" applyNumberFormat="1" applyFont="1" applyFill="1" applyBorder="1" applyAlignment="1">
      <alignment horizontal="right" vertical="center" wrapText="1" readingOrder="1"/>
    </xf>
    <xf numFmtId="3" fontId="7" fillId="0" borderId="2" xfId="0" applyNumberFormat="1" applyFont="1" applyFill="1" applyBorder="1" applyAlignment="1">
      <alignment horizontal="right" vertical="center" wrapText="1" readingOrder="1"/>
    </xf>
    <xf numFmtId="9" fontId="7" fillId="0" borderId="2" xfId="4" applyNumberFormat="1" applyFont="1" applyFill="1" applyBorder="1" applyAlignment="1">
      <alignment horizontal="right" vertical="center" wrapText="1" readingOrder="1"/>
    </xf>
    <xf numFmtId="3" fontId="7" fillId="0" borderId="2" xfId="4" applyNumberFormat="1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left" vertical="center" wrapText="1" indent="2" readingOrder="1"/>
    </xf>
    <xf numFmtId="3" fontId="3" fillId="0" borderId="0" xfId="0" applyNumberFormat="1" applyFont="1" applyFill="1" applyBorder="1"/>
    <xf numFmtId="0" fontId="3" fillId="3" borderId="0" xfId="0" applyFont="1" applyFill="1" applyBorder="1"/>
    <xf numFmtId="0" fontId="6" fillId="3" borderId="2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left" vertical="center" wrapText="1" indent="1" readingOrder="1"/>
    </xf>
    <xf numFmtId="3" fontId="7" fillId="3" borderId="2" xfId="4" applyNumberFormat="1" applyFont="1" applyFill="1" applyBorder="1" applyAlignment="1">
      <alignment horizontal="right" vertical="center" wrapText="1" readingOrder="1"/>
    </xf>
    <xf numFmtId="3" fontId="7" fillId="3" borderId="2" xfId="0" applyNumberFormat="1" applyFont="1" applyFill="1" applyBorder="1" applyAlignment="1">
      <alignment horizontal="right" vertical="center" wrapText="1" readingOrder="1"/>
    </xf>
    <xf numFmtId="9" fontId="7" fillId="3" borderId="2" xfId="4" applyNumberFormat="1" applyFont="1" applyFill="1" applyBorder="1" applyAlignment="1">
      <alignment horizontal="right" vertical="center" wrapText="1" readingOrder="1"/>
    </xf>
    <xf numFmtId="3" fontId="7" fillId="3" borderId="2" xfId="4" applyNumberFormat="1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left" vertical="center" wrapText="1" indent="3" readingOrder="1"/>
    </xf>
    <xf numFmtId="0" fontId="3" fillId="4" borderId="0" xfId="0" applyFont="1" applyFill="1" applyBorder="1"/>
    <xf numFmtId="0" fontId="6" fillId="4" borderId="2" xfId="0" applyNumberFormat="1" applyFont="1" applyFill="1" applyBorder="1" applyAlignment="1">
      <alignment horizontal="center" vertical="center" wrapText="1" readingOrder="1"/>
    </xf>
    <xf numFmtId="0" fontId="7" fillId="4" borderId="2" xfId="0" applyNumberFormat="1" applyFont="1" applyFill="1" applyBorder="1" applyAlignment="1">
      <alignment horizontal="left" vertical="center" wrapText="1" indent="2" readingOrder="1"/>
    </xf>
    <xf numFmtId="3" fontId="7" fillId="4" borderId="2" xfId="4" applyNumberFormat="1" applyFont="1" applyFill="1" applyBorder="1" applyAlignment="1">
      <alignment horizontal="right" vertical="center" wrapText="1" readingOrder="1"/>
    </xf>
    <xf numFmtId="3" fontId="7" fillId="4" borderId="2" xfId="0" applyNumberFormat="1" applyFont="1" applyFill="1" applyBorder="1" applyAlignment="1">
      <alignment horizontal="right" vertical="center" wrapText="1" readingOrder="1"/>
    </xf>
    <xf numFmtId="9" fontId="7" fillId="4" borderId="2" xfId="4" applyNumberFormat="1" applyFont="1" applyFill="1" applyBorder="1" applyAlignment="1">
      <alignment horizontal="right" vertical="center" wrapText="1" readingOrder="1"/>
    </xf>
    <xf numFmtId="3" fontId="7" fillId="4" borderId="2" xfId="4" applyNumberFormat="1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left" vertical="center" wrapText="1" indent="4" readingOrder="1"/>
    </xf>
    <xf numFmtId="0" fontId="7" fillId="4" borderId="2" xfId="0" applyNumberFormat="1" applyFont="1" applyFill="1" applyBorder="1" applyAlignment="1">
      <alignment horizontal="left" vertical="center" wrapText="1" indent="3" readingOrder="1"/>
    </xf>
    <xf numFmtId="0" fontId="7" fillId="0" borderId="2" xfId="0" applyNumberFormat="1" applyFont="1" applyFill="1" applyBorder="1" applyAlignment="1">
      <alignment horizontal="left" vertical="center" wrapText="1" indent="6" readingOrder="1"/>
    </xf>
    <xf numFmtId="0" fontId="7" fillId="4" borderId="2" xfId="0" applyNumberFormat="1" applyFont="1" applyFill="1" applyBorder="1" applyAlignment="1">
      <alignment horizontal="left" vertical="center" wrapText="1" indent="4" readingOrder="1"/>
    </xf>
    <xf numFmtId="0" fontId="7" fillId="0" borderId="2" xfId="0" applyNumberFormat="1" applyFont="1" applyFill="1" applyBorder="1" applyAlignment="1">
      <alignment horizontal="left" vertical="center" wrapText="1" indent="7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left" vertical="center" wrapText="1" indent="2" readingOrder="1"/>
    </xf>
    <xf numFmtId="3" fontId="10" fillId="4" borderId="2" xfId="4" applyNumberFormat="1" applyFont="1" applyFill="1" applyBorder="1" applyAlignment="1">
      <alignment horizontal="right" vertical="center" wrapText="1" readingOrder="1"/>
    </xf>
    <xf numFmtId="3" fontId="11" fillId="0" borderId="2" xfId="4" applyNumberFormat="1" applyFont="1" applyFill="1" applyBorder="1" applyAlignment="1">
      <alignment horizontal="right" vertical="center" wrapText="1" readingOrder="1"/>
    </xf>
    <xf numFmtId="3" fontId="7" fillId="6" borderId="2" xfId="4" applyNumberFormat="1" applyFont="1" applyFill="1" applyBorder="1" applyAlignment="1">
      <alignment horizontal="right" vertical="center" wrapText="1" readingOrder="1"/>
    </xf>
    <xf numFmtId="3" fontId="10" fillId="0" borderId="2" xfId="4" applyNumberFormat="1" applyFont="1" applyFill="1" applyBorder="1" applyAlignment="1">
      <alignment horizontal="right" vertical="center" wrapText="1" readingOrder="1"/>
    </xf>
    <xf numFmtId="3" fontId="7" fillId="5" borderId="2" xfId="4" applyNumberFormat="1" applyFont="1" applyFill="1" applyBorder="1" applyAlignment="1">
      <alignment horizontal="right" vertical="center" wrapText="1" readingOrder="1"/>
    </xf>
    <xf numFmtId="3" fontId="3" fillId="0" borderId="0" xfId="4" applyNumberFormat="1" applyFont="1" applyFill="1" applyBorder="1"/>
    <xf numFmtId="3" fontId="3" fillId="0" borderId="0" xfId="4" applyNumberFormat="1" applyFont="1" applyFill="1" applyBorder="1" applyAlignment="1">
      <alignment horizontal="left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8"/>
  <sheetViews>
    <sheetView showGridLines="0" tabSelected="1" view="pageBreakPreview" zoomScale="80" zoomScaleNormal="60" zoomScaleSheetLayoutView="80" workbookViewId="0">
      <pane xSplit="3" ySplit="1" topLeftCell="D2" activePane="bottomRight" state="frozen"/>
      <selection pane="topRight" activeCell="C1" sqref="C1"/>
      <selection pane="bottomLeft" activeCell="A5" sqref="A5"/>
      <selection pane="bottomRight" activeCell="O58" sqref="O58"/>
    </sheetView>
  </sheetViews>
  <sheetFormatPr defaultColWidth="9.140625" defaultRowHeight="15" x14ac:dyDescent="0.25"/>
  <cols>
    <col min="1" max="1" width="3.7109375" style="1" customWidth="1"/>
    <col min="2" max="2" width="11" customWidth="1"/>
    <col min="3" max="3" width="47.5703125" customWidth="1"/>
    <col min="4" max="5" width="17.5703125" style="4" customWidth="1"/>
    <col min="6" max="6" width="20.28515625" style="3" hidden="1" customWidth="1"/>
    <col min="7" max="7" width="20.28515625" style="3" customWidth="1"/>
    <col min="8" max="8" width="19.7109375" style="4" customWidth="1"/>
    <col min="9" max="9" width="20.42578125" style="4" customWidth="1"/>
    <col min="10" max="10" width="20.7109375" style="4" customWidth="1"/>
    <col min="11" max="11" width="20.28515625" style="4" customWidth="1"/>
    <col min="12" max="12" width="20.140625" style="4" customWidth="1"/>
    <col min="13" max="13" width="20" style="4" customWidth="1"/>
    <col min="14" max="14" width="49.5703125" style="8" customWidth="1"/>
    <col min="15" max="15" width="13.7109375" customWidth="1"/>
  </cols>
  <sheetData>
    <row r="1" spans="1:15" s="2" customFormat="1" ht="72" x14ac:dyDescent="0.25">
      <c r="A1" s="9"/>
      <c r="B1" s="10" t="s">
        <v>1</v>
      </c>
      <c r="C1" s="10" t="s">
        <v>2</v>
      </c>
      <c r="D1" s="10" t="s">
        <v>244</v>
      </c>
      <c r="E1" s="10" t="s">
        <v>272</v>
      </c>
      <c r="F1" s="10" t="s">
        <v>242</v>
      </c>
      <c r="G1" s="10" t="s">
        <v>275</v>
      </c>
      <c r="H1" s="10" t="s">
        <v>243</v>
      </c>
      <c r="I1" s="10" t="s">
        <v>273</v>
      </c>
      <c r="J1" s="10" t="s">
        <v>274</v>
      </c>
      <c r="K1" s="10" t="s">
        <v>245</v>
      </c>
      <c r="L1" s="10" t="s">
        <v>246</v>
      </c>
      <c r="M1" s="10" t="s">
        <v>247</v>
      </c>
      <c r="N1" s="10" t="s">
        <v>248</v>
      </c>
      <c r="O1" s="11" t="s">
        <v>249</v>
      </c>
    </row>
    <row r="2" spans="1:15" s="5" customFormat="1" ht="73.5" customHeight="1" thickBot="1" x14ac:dyDescent="0.3">
      <c r="A2" s="12" t="str">
        <f t="shared" ref="A2:A33" si="0">IF(D2+F2+H2+I2+J2+K2&lt;=0,"a","b")</f>
        <v>b</v>
      </c>
      <c r="B2" s="13" t="s">
        <v>3</v>
      </c>
      <c r="C2" s="14" t="s">
        <v>4</v>
      </c>
      <c r="D2" s="15">
        <f t="shared" ref="D2:J3" si="1">SUM(D11,D91,D289,D476,D492,D512)</f>
        <v>3087291</v>
      </c>
      <c r="E2" s="15">
        <f t="shared" si="1"/>
        <v>346507.1</v>
      </c>
      <c r="F2" s="16">
        <f t="shared" si="1"/>
        <v>4363000000</v>
      </c>
      <c r="G2" s="16">
        <f t="shared" si="1"/>
        <v>5485000000</v>
      </c>
      <c r="H2" s="15">
        <f t="shared" si="1"/>
        <v>5515000000</v>
      </c>
      <c r="I2" s="15">
        <f t="shared" si="1"/>
        <v>2589843123.8099999</v>
      </c>
      <c r="J2" s="15">
        <f t="shared" si="1"/>
        <v>2282026832.4099998</v>
      </c>
      <c r="K2" s="15">
        <f>I2+J2</f>
        <v>4871869956.2199993</v>
      </c>
      <c r="L2" s="15">
        <f t="shared" ref="L2:L65" si="2">H2-K2</f>
        <v>643130043.78000069</v>
      </c>
      <c r="M2" s="17">
        <f t="shared" ref="M2:M65" si="3">K2/H2</f>
        <v>0.88338530484496813</v>
      </c>
      <c r="N2" s="18"/>
      <c r="O2" s="19"/>
    </row>
    <row r="3" spans="1:15" ht="19.5" thickTop="1" thickBot="1" x14ac:dyDescent="0.3">
      <c r="A3" s="12" t="str">
        <f t="shared" si="0"/>
        <v>b</v>
      </c>
      <c r="B3" s="20" t="s">
        <v>0</v>
      </c>
      <c r="C3" s="21" t="s">
        <v>5</v>
      </c>
      <c r="D3" s="22">
        <f t="shared" si="1"/>
        <v>3066290</v>
      </c>
      <c r="E3" s="22">
        <f t="shared" si="1"/>
        <v>333259.09999999998</v>
      </c>
      <c r="F3" s="23">
        <f t="shared" si="1"/>
        <v>4294720000</v>
      </c>
      <c r="G3" s="23">
        <f t="shared" si="1"/>
        <v>5361120000</v>
      </c>
      <c r="H3" s="22">
        <f t="shared" si="1"/>
        <v>5360729930</v>
      </c>
      <c r="I3" s="22">
        <f t="shared" si="1"/>
        <v>2563055886.7400002</v>
      </c>
      <c r="J3" s="22">
        <f t="shared" si="1"/>
        <v>2222892107.0300002</v>
      </c>
      <c r="K3" s="22">
        <f t="shared" ref="K3:K66" si="4">I3+J3</f>
        <v>4785947993.7700005</v>
      </c>
      <c r="L3" s="22">
        <f t="shared" si="2"/>
        <v>574781936.22999954</v>
      </c>
      <c r="M3" s="24">
        <f t="shared" si="3"/>
        <v>0.8927791655734465</v>
      </c>
      <c r="N3" s="25"/>
      <c r="O3" s="12"/>
    </row>
    <row r="4" spans="1:15" ht="19.5" thickTop="1" thickBot="1" x14ac:dyDescent="0.3">
      <c r="A4" s="12" t="str">
        <f t="shared" si="0"/>
        <v>b</v>
      </c>
      <c r="B4" s="20" t="s">
        <v>0</v>
      </c>
      <c r="C4" s="26" t="s">
        <v>6</v>
      </c>
      <c r="D4" s="22">
        <f t="shared" ref="D4:H4" si="5">SUM(D13,)</f>
        <v>0</v>
      </c>
      <c r="E4" s="22">
        <f t="shared" ref="E4" si="6">SUM(E13,)</f>
        <v>0</v>
      </c>
      <c r="F4" s="23">
        <f t="shared" si="5"/>
        <v>36924000</v>
      </c>
      <c r="G4" s="23">
        <f t="shared" ref="G4" si="7">SUM(G13,)</f>
        <v>34174000</v>
      </c>
      <c r="H4" s="22">
        <f t="shared" si="5"/>
        <v>33735000</v>
      </c>
      <c r="I4" s="22">
        <f t="shared" ref="I4:J4" si="8">SUM(I13,)</f>
        <v>15137257.57</v>
      </c>
      <c r="J4" s="22">
        <f t="shared" si="8"/>
        <v>18966294</v>
      </c>
      <c r="K4" s="22">
        <f t="shared" si="4"/>
        <v>34103551.57</v>
      </c>
      <c r="L4" s="22">
        <f t="shared" si="2"/>
        <v>-368551.5700000003</v>
      </c>
      <c r="M4" s="24">
        <f t="shared" si="3"/>
        <v>1.0109249020305322</v>
      </c>
      <c r="N4" s="25"/>
      <c r="O4" s="12"/>
    </row>
    <row r="5" spans="1:15" ht="19.5" thickTop="1" thickBot="1" x14ac:dyDescent="0.3">
      <c r="A5" s="12" t="str">
        <f t="shared" si="0"/>
        <v>b</v>
      </c>
      <c r="B5" s="20" t="s">
        <v>0</v>
      </c>
      <c r="C5" s="26" t="s">
        <v>7</v>
      </c>
      <c r="D5" s="22">
        <f t="shared" ref="D5:J5" si="9">SUM(D14,D93,D291,D478,D494,D514)</f>
        <v>612120</v>
      </c>
      <c r="E5" s="22">
        <f t="shared" si="9"/>
        <v>43283</v>
      </c>
      <c r="F5" s="23">
        <f t="shared" si="9"/>
        <v>180612000</v>
      </c>
      <c r="G5" s="23">
        <f t="shared" si="9"/>
        <v>331662000</v>
      </c>
      <c r="H5" s="22">
        <f t="shared" si="9"/>
        <v>306763865</v>
      </c>
      <c r="I5" s="22">
        <f t="shared" si="9"/>
        <v>101701074.16000001</v>
      </c>
      <c r="J5" s="22">
        <f t="shared" si="9"/>
        <v>103715355</v>
      </c>
      <c r="K5" s="22">
        <f t="shared" si="4"/>
        <v>205416429.16000003</v>
      </c>
      <c r="L5" s="22">
        <f t="shared" si="2"/>
        <v>101347435.83999997</v>
      </c>
      <c r="M5" s="24">
        <f t="shared" si="3"/>
        <v>0.66962394400657332</v>
      </c>
      <c r="N5" s="25"/>
      <c r="O5" s="27"/>
    </row>
    <row r="6" spans="1:15" ht="19.5" thickTop="1" thickBot="1" x14ac:dyDescent="0.3">
      <c r="A6" s="12" t="str">
        <f t="shared" si="0"/>
        <v>b</v>
      </c>
      <c r="B6" s="20" t="s">
        <v>0</v>
      </c>
      <c r="C6" s="26" t="s">
        <v>8</v>
      </c>
      <c r="D6" s="22">
        <f t="shared" ref="D6:J6" si="10">SUM(D292,D515)</f>
        <v>0</v>
      </c>
      <c r="E6" s="22">
        <f t="shared" si="10"/>
        <v>0</v>
      </c>
      <c r="F6" s="23">
        <f t="shared" si="10"/>
        <v>703000</v>
      </c>
      <c r="G6" s="23">
        <f t="shared" si="10"/>
        <v>3903000</v>
      </c>
      <c r="H6" s="22">
        <f t="shared" si="10"/>
        <v>3200000</v>
      </c>
      <c r="I6" s="22">
        <f t="shared" si="10"/>
        <v>786400</v>
      </c>
      <c r="J6" s="22">
        <f t="shared" si="10"/>
        <v>0</v>
      </c>
      <c r="K6" s="22">
        <f t="shared" si="4"/>
        <v>786400</v>
      </c>
      <c r="L6" s="22">
        <f t="shared" si="2"/>
        <v>2413600</v>
      </c>
      <c r="M6" s="24">
        <f t="shared" si="3"/>
        <v>0.24575</v>
      </c>
      <c r="N6" s="25"/>
      <c r="O6" s="12"/>
    </row>
    <row r="7" spans="1:15" ht="19.5" thickTop="1" thickBot="1" x14ac:dyDescent="0.3">
      <c r="A7" s="12" t="str">
        <f t="shared" si="0"/>
        <v>b</v>
      </c>
      <c r="B7" s="20" t="s">
        <v>0</v>
      </c>
      <c r="C7" s="26" t="s">
        <v>9</v>
      </c>
      <c r="D7" s="22">
        <f t="shared" ref="D7:J7" si="11">SUM(D15,D94,D293)</f>
        <v>0</v>
      </c>
      <c r="E7" s="22">
        <f t="shared" si="11"/>
        <v>0</v>
      </c>
      <c r="F7" s="23">
        <f t="shared" si="11"/>
        <v>1895000</v>
      </c>
      <c r="G7" s="23">
        <f t="shared" si="11"/>
        <v>4545000</v>
      </c>
      <c r="H7" s="22">
        <f t="shared" si="11"/>
        <v>4875010</v>
      </c>
      <c r="I7" s="22">
        <f t="shared" si="11"/>
        <v>2732657</v>
      </c>
      <c r="J7" s="22">
        <f t="shared" si="11"/>
        <v>2137643</v>
      </c>
      <c r="K7" s="22">
        <f t="shared" si="4"/>
        <v>4870300</v>
      </c>
      <c r="L7" s="22">
        <f t="shared" si="2"/>
        <v>4710</v>
      </c>
      <c r="M7" s="24">
        <f t="shared" si="3"/>
        <v>0.99903384813569618</v>
      </c>
      <c r="N7" s="25"/>
      <c r="O7" s="12"/>
    </row>
    <row r="8" spans="1:15" ht="19.5" thickTop="1" thickBot="1" x14ac:dyDescent="0.3">
      <c r="A8" s="12" t="str">
        <f t="shared" si="0"/>
        <v>b</v>
      </c>
      <c r="B8" s="20" t="s">
        <v>0</v>
      </c>
      <c r="C8" s="26" t="s">
        <v>10</v>
      </c>
      <c r="D8" s="22">
        <f t="shared" ref="D8:J8" si="12">SUM(D16,D95,D294,D495,D516)</f>
        <v>2453186</v>
      </c>
      <c r="E8" s="22">
        <f t="shared" si="12"/>
        <v>283956.09999999998</v>
      </c>
      <c r="F8" s="23">
        <f t="shared" si="12"/>
        <v>4042017000</v>
      </c>
      <c r="G8" s="23">
        <f t="shared" si="12"/>
        <v>4953867000</v>
      </c>
      <c r="H8" s="22">
        <f t="shared" si="12"/>
        <v>4973651295</v>
      </c>
      <c r="I8" s="22">
        <f t="shared" si="12"/>
        <v>2429219844.29</v>
      </c>
      <c r="J8" s="22">
        <f t="shared" si="12"/>
        <v>2073991770.5</v>
      </c>
      <c r="K8" s="22">
        <f t="shared" si="4"/>
        <v>4503211614.79</v>
      </c>
      <c r="L8" s="22">
        <f t="shared" si="2"/>
        <v>470439680.21000004</v>
      </c>
      <c r="M8" s="24">
        <f t="shared" si="3"/>
        <v>0.90541361822391286</v>
      </c>
      <c r="N8" s="25"/>
      <c r="O8" s="12"/>
    </row>
    <row r="9" spans="1:15" ht="19.5" thickTop="1" thickBot="1" x14ac:dyDescent="0.3">
      <c r="A9" s="12" t="str">
        <f t="shared" si="0"/>
        <v>b</v>
      </c>
      <c r="B9" s="20" t="s">
        <v>0</v>
      </c>
      <c r="C9" s="26" t="s">
        <v>11</v>
      </c>
      <c r="D9" s="22">
        <f t="shared" ref="D9:J10" si="13">SUM(D17,D96,D295,D479,D496,D517)</f>
        <v>984</v>
      </c>
      <c r="E9" s="22">
        <f t="shared" si="13"/>
        <v>6020</v>
      </c>
      <c r="F9" s="23">
        <f t="shared" si="13"/>
        <v>32569000</v>
      </c>
      <c r="G9" s="23">
        <f t="shared" si="13"/>
        <v>32969000</v>
      </c>
      <c r="H9" s="22">
        <f t="shared" si="13"/>
        <v>38504760</v>
      </c>
      <c r="I9" s="22">
        <f t="shared" si="13"/>
        <v>13478653.719999999</v>
      </c>
      <c r="J9" s="22">
        <f t="shared" si="13"/>
        <v>24081044.530000001</v>
      </c>
      <c r="K9" s="22">
        <f t="shared" si="4"/>
        <v>37559698.25</v>
      </c>
      <c r="L9" s="22">
        <f t="shared" si="2"/>
        <v>945061.75</v>
      </c>
      <c r="M9" s="24">
        <f t="shared" si="3"/>
        <v>0.9754559760923065</v>
      </c>
      <c r="N9" s="25"/>
      <c r="O9" s="12"/>
    </row>
    <row r="10" spans="1:15" ht="19.5" thickTop="1" thickBot="1" x14ac:dyDescent="0.3">
      <c r="A10" s="12" t="str">
        <f t="shared" si="0"/>
        <v>b</v>
      </c>
      <c r="B10" s="20" t="s">
        <v>0</v>
      </c>
      <c r="C10" s="21" t="s">
        <v>12</v>
      </c>
      <c r="D10" s="22">
        <f t="shared" si="13"/>
        <v>21001</v>
      </c>
      <c r="E10" s="22">
        <f t="shared" si="13"/>
        <v>13248</v>
      </c>
      <c r="F10" s="23">
        <f t="shared" si="13"/>
        <v>68280000</v>
      </c>
      <c r="G10" s="23">
        <f t="shared" si="13"/>
        <v>123880000</v>
      </c>
      <c r="H10" s="22">
        <f t="shared" si="13"/>
        <v>154270070</v>
      </c>
      <c r="I10" s="22">
        <f t="shared" si="13"/>
        <v>26787237.07</v>
      </c>
      <c r="J10" s="22">
        <f t="shared" si="13"/>
        <v>59134725.380000003</v>
      </c>
      <c r="K10" s="22">
        <f t="shared" si="4"/>
        <v>85921962.450000003</v>
      </c>
      <c r="L10" s="22">
        <f t="shared" si="2"/>
        <v>68348107.549999997</v>
      </c>
      <c r="M10" s="24">
        <f t="shared" si="3"/>
        <v>0.55695808299043359</v>
      </c>
      <c r="N10" s="25"/>
      <c r="O10" s="27"/>
    </row>
    <row r="11" spans="1:15" s="6" customFormat="1" ht="71.25" customHeight="1" thickTop="1" thickBot="1" x14ac:dyDescent="0.3">
      <c r="A11" s="28" t="str">
        <f t="shared" si="0"/>
        <v>b</v>
      </c>
      <c r="B11" s="29" t="s">
        <v>13</v>
      </c>
      <c r="C11" s="30" t="s">
        <v>14</v>
      </c>
      <c r="D11" s="31">
        <f t="shared" ref="D11:H11" si="14">SUM(D19,D27,D48,D56,D64,D71,D78,D85)</f>
        <v>317008</v>
      </c>
      <c r="E11" s="31">
        <f t="shared" ref="E11" si="15">SUM(E19,E27,E48,E56,E64,E71,E78,E85)</f>
        <v>37870</v>
      </c>
      <c r="F11" s="32">
        <f t="shared" si="14"/>
        <v>60238000</v>
      </c>
      <c r="G11" s="32">
        <f t="shared" ref="G11" si="16">SUM(G19,G27,G48,G56,G64,G71,G78,G85)</f>
        <v>58388000</v>
      </c>
      <c r="H11" s="31">
        <f t="shared" si="14"/>
        <v>58388000</v>
      </c>
      <c r="I11" s="31">
        <f t="shared" ref="I11:J11" si="17">SUM(I19,I27,I48,I56,I64,I71,I78,I85)</f>
        <v>25740156.079999998</v>
      </c>
      <c r="J11" s="31">
        <f t="shared" si="17"/>
        <v>36039594.5</v>
      </c>
      <c r="K11" s="31">
        <f t="shared" si="4"/>
        <v>61779750.579999998</v>
      </c>
      <c r="L11" s="31">
        <f t="shared" si="2"/>
        <v>-3391750.5799999982</v>
      </c>
      <c r="M11" s="33">
        <f t="shared" si="3"/>
        <v>1.0580898571624306</v>
      </c>
      <c r="N11" s="34"/>
      <c r="O11" s="28"/>
    </row>
    <row r="12" spans="1:15" ht="19.5" thickTop="1" thickBot="1" x14ac:dyDescent="0.3">
      <c r="A12" s="12" t="str">
        <f t="shared" si="0"/>
        <v>b</v>
      </c>
      <c r="B12" s="20" t="s">
        <v>0</v>
      </c>
      <c r="C12" s="26" t="s">
        <v>5</v>
      </c>
      <c r="D12" s="22">
        <f t="shared" ref="D12:H12" si="18">SUM(D20,D28,D49,D57,D65,D72,D79,D86)</f>
        <v>296007</v>
      </c>
      <c r="E12" s="22">
        <f t="shared" ref="E12" si="19">SUM(E20,E28,E49,E57,E65,E72,E79,E86)</f>
        <v>24622</v>
      </c>
      <c r="F12" s="23">
        <f t="shared" si="18"/>
        <v>59588000</v>
      </c>
      <c r="G12" s="23">
        <f t="shared" ref="G12" si="20">SUM(G20,G28,G49,G57,G65,G72,G79,G86)</f>
        <v>56938000</v>
      </c>
      <c r="H12" s="22">
        <f t="shared" si="18"/>
        <v>56365330</v>
      </c>
      <c r="I12" s="22">
        <f t="shared" ref="I12:J12" si="21">SUM(I20,I28,I49,I57,I65,I72,I79,I86)</f>
        <v>25308459.079999998</v>
      </c>
      <c r="J12" s="22">
        <f t="shared" si="21"/>
        <v>33154621.5</v>
      </c>
      <c r="K12" s="22">
        <f t="shared" si="4"/>
        <v>58463080.579999998</v>
      </c>
      <c r="L12" s="22">
        <f t="shared" si="2"/>
        <v>-2097750.5799999982</v>
      </c>
      <c r="M12" s="24">
        <f t="shared" si="3"/>
        <v>1.0372170371396743</v>
      </c>
      <c r="N12" s="25"/>
      <c r="O12" s="12"/>
    </row>
    <row r="13" spans="1:15" ht="19.5" thickTop="1" thickBot="1" x14ac:dyDescent="0.3">
      <c r="A13" s="12" t="str">
        <f t="shared" si="0"/>
        <v>b</v>
      </c>
      <c r="B13" s="20" t="s">
        <v>0</v>
      </c>
      <c r="C13" s="35" t="s">
        <v>6</v>
      </c>
      <c r="D13" s="22">
        <f t="shared" ref="D13:H13" si="22">SUM(D21,D29,D50,D58,D66,D73,D80,D87)</f>
        <v>0</v>
      </c>
      <c r="E13" s="22">
        <f t="shared" ref="E13" si="23">SUM(E21,E29,E50,E58,E66,E73,E80,E87)</f>
        <v>0</v>
      </c>
      <c r="F13" s="23">
        <f t="shared" si="22"/>
        <v>36924000</v>
      </c>
      <c r="G13" s="23">
        <f t="shared" ref="G13" si="24">SUM(G21,G29,G50,G58,G66,G73,G80,G87)</f>
        <v>34174000</v>
      </c>
      <c r="H13" s="22">
        <f t="shared" si="22"/>
        <v>33735000</v>
      </c>
      <c r="I13" s="22">
        <f t="shared" ref="I13:J13" si="25">SUM(I21,I29,I50,I58,I66,I73,I80,I87)</f>
        <v>15137257.57</v>
      </c>
      <c r="J13" s="22">
        <f t="shared" si="25"/>
        <v>18966294</v>
      </c>
      <c r="K13" s="22">
        <f t="shared" si="4"/>
        <v>34103551.57</v>
      </c>
      <c r="L13" s="22">
        <f t="shared" si="2"/>
        <v>-368551.5700000003</v>
      </c>
      <c r="M13" s="24">
        <f t="shared" si="3"/>
        <v>1.0109249020305322</v>
      </c>
      <c r="N13" s="25"/>
      <c r="O13" s="12"/>
    </row>
    <row r="14" spans="1:15" ht="19.5" thickTop="1" thickBot="1" x14ac:dyDescent="0.3">
      <c r="A14" s="12" t="str">
        <f t="shared" si="0"/>
        <v>b</v>
      </c>
      <c r="B14" s="20" t="s">
        <v>0</v>
      </c>
      <c r="C14" s="35" t="s">
        <v>7</v>
      </c>
      <c r="D14" s="22">
        <f t="shared" ref="D14:H14" si="26">SUM(D22,D30,D51,D59,D67,D74,D81,D88)</f>
        <v>296007</v>
      </c>
      <c r="E14" s="22">
        <f t="shared" ref="E14" si="27">SUM(E22,E30,E51,E59,E67,E74,E81,E88)</f>
        <v>24622</v>
      </c>
      <c r="F14" s="23">
        <f t="shared" si="26"/>
        <v>20022000</v>
      </c>
      <c r="G14" s="23">
        <f t="shared" ref="G14" si="28">SUM(G22,G30,G51,G59,G67,G74,G81,G88)</f>
        <v>20122000</v>
      </c>
      <c r="H14" s="22">
        <f t="shared" si="26"/>
        <v>19699980</v>
      </c>
      <c r="I14" s="22">
        <f t="shared" ref="I14:J14" si="29">SUM(I22,I30,I51,I59,I67,I74,I81,I88)</f>
        <v>9618452.7300000004</v>
      </c>
      <c r="J14" s="22">
        <f t="shared" si="29"/>
        <v>11814949</v>
      </c>
      <c r="K14" s="22">
        <f t="shared" si="4"/>
        <v>21433401.73</v>
      </c>
      <c r="L14" s="22">
        <f t="shared" si="2"/>
        <v>-1733421.7300000004</v>
      </c>
      <c r="M14" s="24">
        <f t="shared" si="3"/>
        <v>1.0879910400924264</v>
      </c>
      <c r="N14" s="25"/>
      <c r="O14" s="12"/>
    </row>
    <row r="15" spans="1:15" ht="19.5" thickTop="1" thickBot="1" x14ac:dyDescent="0.3">
      <c r="A15" s="12" t="str">
        <f t="shared" si="0"/>
        <v>b</v>
      </c>
      <c r="B15" s="20" t="s">
        <v>0</v>
      </c>
      <c r="C15" s="35" t="s">
        <v>9</v>
      </c>
      <c r="D15" s="22">
        <f t="shared" ref="D15:H15" si="30">SUM(D23,D52,D60)</f>
        <v>0</v>
      </c>
      <c r="E15" s="22">
        <f t="shared" ref="E15" si="31">SUM(E23,E52,E60)</f>
        <v>0</v>
      </c>
      <c r="F15" s="23">
        <f t="shared" si="30"/>
        <v>1895000</v>
      </c>
      <c r="G15" s="23">
        <f t="shared" ref="G15" si="32">SUM(G23,G52,G60)</f>
        <v>1895000</v>
      </c>
      <c r="H15" s="22">
        <f t="shared" si="30"/>
        <v>1902000</v>
      </c>
      <c r="I15" s="22">
        <f t="shared" ref="I15:J15" si="33">SUM(I23,I52,I60)</f>
        <v>52171</v>
      </c>
      <c r="J15" s="22">
        <f t="shared" si="33"/>
        <v>1846000</v>
      </c>
      <c r="K15" s="22"/>
      <c r="L15" s="22">
        <f t="shared" si="2"/>
        <v>1902000</v>
      </c>
      <c r="M15" s="24">
        <f t="shared" si="3"/>
        <v>0</v>
      </c>
      <c r="N15" s="25"/>
      <c r="O15" s="12"/>
    </row>
    <row r="16" spans="1:15" ht="19.5" thickTop="1" thickBot="1" x14ac:dyDescent="0.3">
      <c r="A16" s="12" t="str">
        <f t="shared" si="0"/>
        <v>b</v>
      </c>
      <c r="B16" s="20" t="s">
        <v>0</v>
      </c>
      <c r="C16" s="35" t="s">
        <v>10</v>
      </c>
      <c r="D16" s="22">
        <f t="shared" ref="D16:H16" si="34">SUM(D24,D31,D53,D61,D68,D75,D82,D89)</f>
        <v>0</v>
      </c>
      <c r="E16" s="22">
        <f t="shared" ref="E16" si="35">SUM(E24,E31,E53,E61,E68,E75,E82,E89)</f>
        <v>0</v>
      </c>
      <c r="F16" s="23">
        <f t="shared" si="34"/>
        <v>435000</v>
      </c>
      <c r="G16" s="23">
        <f t="shared" ref="G16" si="36">SUM(G24,G31,G53,G61,G68,G75,G82,G89)</f>
        <v>435000</v>
      </c>
      <c r="H16" s="22">
        <f t="shared" si="34"/>
        <v>690200</v>
      </c>
      <c r="I16" s="22">
        <f t="shared" ref="I16:J16" si="37">SUM(I24,I31,I53,I61,I68,I75,I82,I89)</f>
        <v>439453.5</v>
      </c>
      <c r="J16" s="22">
        <f t="shared" si="37"/>
        <v>360188.5</v>
      </c>
      <c r="K16" s="22">
        <f t="shared" si="4"/>
        <v>799642</v>
      </c>
      <c r="L16" s="22">
        <f t="shared" si="2"/>
        <v>-109442</v>
      </c>
      <c r="M16" s="24">
        <f t="shared" si="3"/>
        <v>1.1585656331498118</v>
      </c>
      <c r="N16" s="25"/>
      <c r="O16" s="12"/>
    </row>
    <row r="17" spans="1:15" ht="19.5" thickTop="1" thickBot="1" x14ac:dyDescent="0.3">
      <c r="A17" s="12" t="str">
        <f t="shared" si="0"/>
        <v>b</v>
      </c>
      <c r="B17" s="20" t="s">
        <v>0</v>
      </c>
      <c r="C17" s="35" t="s">
        <v>11</v>
      </c>
      <c r="D17" s="22">
        <f t="shared" ref="D17:H17" si="38">SUM(D25,D32,D54,D62,D69,D76,D83)</f>
        <v>0</v>
      </c>
      <c r="E17" s="22">
        <f t="shared" ref="E17" si="39">SUM(E25,E32,E54,E62,E69,E76,E83)</f>
        <v>0</v>
      </c>
      <c r="F17" s="23">
        <f t="shared" si="38"/>
        <v>312000</v>
      </c>
      <c r="G17" s="23">
        <f t="shared" ref="G17" si="40">SUM(G25,G32,G54,G62,G69,G76,G83)</f>
        <v>312000</v>
      </c>
      <c r="H17" s="22">
        <f t="shared" si="38"/>
        <v>338150</v>
      </c>
      <c r="I17" s="22">
        <f t="shared" ref="I17:J17" si="41">SUM(I25,I32,I54,I62,I69,I76,I83)</f>
        <v>61124.28</v>
      </c>
      <c r="J17" s="22">
        <f t="shared" si="41"/>
        <v>167190</v>
      </c>
      <c r="K17" s="22">
        <f t="shared" si="4"/>
        <v>228314.28</v>
      </c>
      <c r="L17" s="22">
        <f t="shared" si="2"/>
        <v>109835.72</v>
      </c>
      <c r="M17" s="24">
        <f t="shared" si="3"/>
        <v>0.67518639656956969</v>
      </c>
      <c r="N17" s="25"/>
      <c r="O17" s="12"/>
    </row>
    <row r="18" spans="1:15" ht="19.5" thickTop="1" thickBot="1" x14ac:dyDescent="0.3">
      <c r="A18" s="12" t="str">
        <f t="shared" si="0"/>
        <v>b</v>
      </c>
      <c r="B18" s="20" t="s">
        <v>0</v>
      </c>
      <c r="C18" s="26" t="s">
        <v>12</v>
      </c>
      <c r="D18" s="22">
        <f t="shared" ref="D18:H18" si="42">SUM(D26,D33,D55,D63,D70,D77,D84,D90)</f>
        <v>21001</v>
      </c>
      <c r="E18" s="22">
        <f t="shared" ref="E18" si="43">SUM(E26,E33,E55,E63,E70,E77,E84,E90)</f>
        <v>13248</v>
      </c>
      <c r="F18" s="23">
        <f t="shared" si="42"/>
        <v>650000</v>
      </c>
      <c r="G18" s="23">
        <f t="shared" ref="G18" si="44">SUM(G26,G33,G55,G63,G70,G77,G84,G90)</f>
        <v>1450000</v>
      </c>
      <c r="H18" s="22">
        <f t="shared" si="42"/>
        <v>2022670</v>
      </c>
      <c r="I18" s="22">
        <f t="shared" ref="I18:J18" si="45">SUM(I26,I33,I55,I63,I70,I77,I84,I90)</f>
        <v>431697</v>
      </c>
      <c r="J18" s="22">
        <f t="shared" si="45"/>
        <v>2884973</v>
      </c>
      <c r="K18" s="22">
        <f t="shared" si="4"/>
        <v>3316670</v>
      </c>
      <c r="L18" s="22">
        <f t="shared" si="2"/>
        <v>-1294000</v>
      </c>
      <c r="M18" s="24">
        <f t="shared" si="3"/>
        <v>1.639748451304464</v>
      </c>
      <c r="N18" s="25"/>
      <c r="O18" s="12"/>
    </row>
    <row r="19" spans="1:15" s="7" customFormat="1" ht="77.25" customHeight="1" thickTop="1" thickBot="1" x14ac:dyDescent="0.3">
      <c r="A19" s="36" t="str">
        <f t="shared" si="0"/>
        <v>b</v>
      </c>
      <c r="B19" s="37" t="s">
        <v>15</v>
      </c>
      <c r="C19" s="38" t="s">
        <v>16</v>
      </c>
      <c r="D19" s="39">
        <f t="shared" ref="D19:E19" si="46">SUM(D20,D26)</f>
        <v>76491</v>
      </c>
      <c r="E19" s="39">
        <f t="shared" si="46"/>
        <v>4449</v>
      </c>
      <c r="F19" s="40">
        <f t="shared" ref="F19:G19" si="47">SUM(F20,F26)</f>
        <v>11015000</v>
      </c>
      <c r="G19" s="40">
        <f t="shared" si="47"/>
        <v>10815000</v>
      </c>
      <c r="H19" s="39">
        <f t="shared" ref="H19" si="48">SUM(H20,H26)</f>
        <v>10815000</v>
      </c>
      <c r="I19" s="39">
        <f t="shared" ref="I19:J19" si="49">SUM(I20,I26)</f>
        <v>4386922.08</v>
      </c>
      <c r="J19" s="39">
        <f t="shared" si="49"/>
        <v>7874694.5</v>
      </c>
      <c r="K19" s="39">
        <f t="shared" si="4"/>
        <v>12261616.58</v>
      </c>
      <c r="L19" s="39">
        <f t="shared" si="2"/>
        <v>-1446616.58</v>
      </c>
      <c r="M19" s="41">
        <f t="shared" si="3"/>
        <v>1.1337602015718908</v>
      </c>
      <c r="N19" s="42"/>
      <c r="O19" s="36" t="s">
        <v>250</v>
      </c>
    </row>
    <row r="20" spans="1:15" ht="19.5" thickTop="1" thickBot="1" x14ac:dyDescent="0.3">
      <c r="A20" s="12" t="str">
        <f t="shared" si="0"/>
        <v>b</v>
      </c>
      <c r="B20" s="20" t="s">
        <v>0</v>
      </c>
      <c r="C20" s="35" t="s">
        <v>5</v>
      </c>
      <c r="D20" s="22">
        <f t="shared" ref="D20:E20" si="50">SUM(D21:D23,D24:D25)</f>
        <v>76491</v>
      </c>
      <c r="E20" s="22">
        <f t="shared" si="50"/>
        <v>4449</v>
      </c>
      <c r="F20" s="23">
        <f t="shared" ref="F20:G20" si="51">SUM(F21:F23,F24:F25)</f>
        <v>10915000</v>
      </c>
      <c r="G20" s="23">
        <f t="shared" si="51"/>
        <v>9915000</v>
      </c>
      <c r="H20" s="22">
        <f t="shared" ref="H20" si="52">SUM(H21:H23,H24:H25)</f>
        <v>9915000</v>
      </c>
      <c r="I20" s="22">
        <f t="shared" ref="I20:J20" si="53">SUM(I21:I23,I24:I25)</f>
        <v>4320049.08</v>
      </c>
      <c r="J20" s="22">
        <f t="shared" si="53"/>
        <v>5741567.5</v>
      </c>
      <c r="K20" s="22">
        <f t="shared" si="4"/>
        <v>10061616.58</v>
      </c>
      <c r="L20" s="22">
        <f t="shared" si="2"/>
        <v>-146616.58000000007</v>
      </c>
      <c r="M20" s="24">
        <f t="shared" si="3"/>
        <v>1.0147873504790721</v>
      </c>
      <c r="N20" s="25"/>
      <c r="O20" s="36" t="s">
        <v>250</v>
      </c>
    </row>
    <row r="21" spans="1:15" ht="19.5" thickTop="1" thickBot="1" x14ac:dyDescent="0.3">
      <c r="A21" s="12" t="str">
        <f t="shared" si="0"/>
        <v>b</v>
      </c>
      <c r="B21" s="20" t="s">
        <v>0</v>
      </c>
      <c r="C21" s="43" t="s">
        <v>6</v>
      </c>
      <c r="D21" s="22"/>
      <c r="E21" s="22"/>
      <c r="F21" s="23">
        <v>5200000</v>
      </c>
      <c r="G21" s="23">
        <v>4200000</v>
      </c>
      <c r="H21" s="22">
        <v>4200000</v>
      </c>
      <c r="I21" s="22">
        <v>2085785.57</v>
      </c>
      <c r="J21" s="22">
        <v>2114214</v>
      </c>
      <c r="K21" s="22">
        <f t="shared" si="4"/>
        <v>4199999.57</v>
      </c>
      <c r="L21" s="22">
        <f t="shared" si="2"/>
        <v>0.42999999970197678</v>
      </c>
      <c r="M21" s="24">
        <f t="shared" si="3"/>
        <v>0.99999989761904773</v>
      </c>
      <c r="N21" s="25"/>
      <c r="O21" s="36" t="s">
        <v>250</v>
      </c>
    </row>
    <row r="22" spans="1:15" ht="19.5" thickTop="1" thickBot="1" x14ac:dyDescent="0.3">
      <c r="A22" s="12" t="str">
        <f t="shared" si="0"/>
        <v>b</v>
      </c>
      <c r="B22" s="20" t="s">
        <v>0</v>
      </c>
      <c r="C22" s="43" t="s">
        <v>7</v>
      </c>
      <c r="D22" s="22">
        <v>76491</v>
      </c>
      <c r="E22" s="22">
        <v>4449</v>
      </c>
      <c r="F22" s="23">
        <v>3765000</v>
      </c>
      <c r="G22" s="23">
        <v>3765000</v>
      </c>
      <c r="H22" s="22">
        <v>3765000</v>
      </c>
      <c r="I22" s="22">
        <v>2168316.73</v>
      </c>
      <c r="J22" s="22">
        <f>1730000+13300</f>
        <v>1743300</v>
      </c>
      <c r="K22" s="22">
        <f t="shared" si="4"/>
        <v>3911616.73</v>
      </c>
      <c r="L22" s="22">
        <f t="shared" si="2"/>
        <v>-146616.72999999998</v>
      </c>
      <c r="M22" s="24">
        <f t="shared" si="3"/>
        <v>1.038942026560425</v>
      </c>
      <c r="N22" s="25"/>
      <c r="O22" s="36" t="s">
        <v>250</v>
      </c>
    </row>
    <row r="23" spans="1:15" ht="19.5" thickTop="1" thickBot="1" x14ac:dyDescent="0.3">
      <c r="A23" s="12" t="str">
        <f t="shared" si="0"/>
        <v>b</v>
      </c>
      <c r="B23" s="20" t="s">
        <v>0</v>
      </c>
      <c r="C23" s="43" t="s">
        <v>9</v>
      </c>
      <c r="D23" s="22"/>
      <c r="E23" s="22"/>
      <c r="F23" s="23">
        <v>1800000</v>
      </c>
      <c r="G23" s="23">
        <v>1800000</v>
      </c>
      <c r="H23" s="22">
        <v>1800000</v>
      </c>
      <c r="I23" s="22"/>
      <c r="J23" s="22">
        <v>1800000</v>
      </c>
      <c r="K23" s="22">
        <f t="shared" si="4"/>
        <v>1800000</v>
      </c>
      <c r="L23" s="22">
        <f t="shared" si="2"/>
        <v>0</v>
      </c>
      <c r="M23" s="24">
        <f t="shared" si="3"/>
        <v>1</v>
      </c>
      <c r="N23" s="25"/>
      <c r="O23" s="36" t="s">
        <v>250</v>
      </c>
    </row>
    <row r="24" spans="1:15" ht="19.5" thickTop="1" thickBot="1" x14ac:dyDescent="0.3">
      <c r="A24" s="12" t="str">
        <f t="shared" si="0"/>
        <v>b</v>
      </c>
      <c r="B24" s="20" t="s">
        <v>0</v>
      </c>
      <c r="C24" s="43" t="s">
        <v>10</v>
      </c>
      <c r="D24" s="22"/>
      <c r="E24" s="22"/>
      <c r="F24" s="23">
        <v>110000</v>
      </c>
      <c r="G24" s="23">
        <v>110000</v>
      </c>
      <c r="H24" s="22">
        <v>110000</v>
      </c>
      <c r="I24" s="22">
        <v>51711.5</v>
      </c>
      <c r="J24" s="22">
        <v>58288.5</v>
      </c>
      <c r="K24" s="22">
        <f t="shared" si="4"/>
        <v>110000</v>
      </c>
      <c r="L24" s="22">
        <f t="shared" si="2"/>
        <v>0</v>
      </c>
      <c r="M24" s="24">
        <f t="shared" si="3"/>
        <v>1</v>
      </c>
      <c r="N24" s="25"/>
      <c r="O24" s="36" t="s">
        <v>250</v>
      </c>
    </row>
    <row r="25" spans="1:15" ht="19.5" thickTop="1" thickBot="1" x14ac:dyDescent="0.3">
      <c r="A25" s="12" t="str">
        <f t="shared" si="0"/>
        <v>b</v>
      </c>
      <c r="B25" s="20" t="s">
        <v>0</v>
      </c>
      <c r="C25" s="43" t="s">
        <v>11</v>
      </c>
      <c r="D25" s="22"/>
      <c r="E25" s="22"/>
      <c r="F25" s="23">
        <v>40000</v>
      </c>
      <c r="G25" s="23">
        <v>40000</v>
      </c>
      <c r="H25" s="22">
        <v>40000</v>
      </c>
      <c r="I25" s="22">
        <v>14235.28</v>
      </c>
      <c r="J25" s="22">
        <v>25765</v>
      </c>
      <c r="K25" s="22">
        <f t="shared" si="4"/>
        <v>40000.28</v>
      </c>
      <c r="L25" s="22">
        <f t="shared" si="2"/>
        <v>-0.27999999999883585</v>
      </c>
      <c r="M25" s="24">
        <f t="shared" si="3"/>
        <v>1.0000069999999999</v>
      </c>
      <c r="N25" s="25"/>
      <c r="O25" s="36" t="s">
        <v>250</v>
      </c>
    </row>
    <row r="26" spans="1:15" ht="73.5" thickTop="1" thickBot="1" x14ac:dyDescent="0.3">
      <c r="A26" s="12" t="str">
        <f t="shared" si="0"/>
        <v>b</v>
      </c>
      <c r="B26" s="20" t="s">
        <v>0</v>
      </c>
      <c r="C26" s="35" t="s">
        <v>12</v>
      </c>
      <c r="D26" s="22"/>
      <c r="E26" s="22"/>
      <c r="F26" s="23">
        <v>100000</v>
      </c>
      <c r="G26" s="23">
        <v>900000</v>
      </c>
      <c r="H26" s="22">
        <v>900000</v>
      </c>
      <c r="I26" s="22">
        <v>66873</v>
      </c>
      <c r="J26" s="22">
        <f>833127+1300000</f>
        <v>2133127</v>
      </c>
      <c r="K26" s="22">
        <f t="shared" si="4"/>
        <v>2200000</v>
      </c>
      <c r="L26" s="22">
        <f t="shared" si="2"/>
        <v>-1300000</v>
      </c>
      <c r="M26" s="24">
        <f t="shared" si="3"/>
        <v>2.4444444444444446</v>
      </c>
      <c r="N26" s="25" t="s">
        <v>295</v>
      </c>
      <c r="O26" s="36" t="s">
        <v>250</v>
      </c>
    </row>
    <row r="27" spans="1:15" s="7" customFormat="1" ht="39" customHeight="1" thickTop="1" thickBot="1" x14ac:dyDescent="0.3">
      <c r="A27" s="36" t="str">
        <f t="shared" si="0"/>
        <v>b</v>
      </c>
      <c r="B27" s="37" t="s">
        <v>17</v>
      </c>
      <c r="C27" s="38" t="s">
        <v>18</v>
      </c>
      <c r="D27" s="39">
        <f t="shared" ref="D27:H27" si="54">SUM(D34,D41,D44)</f>
        <v>5451</v>
      </c>
      <c r="E27" s="39">
        <f t="shared" ref="E27" si="55">SUM(E34,E41,E44)</f>
        <v>5050</v>
      </c>
      <c r="F27" s="40">
        <f t="shared" si="54"/>
        <v>4575000</v>
      </c>
      <c r="G27" s="40">
        <f t="shared" ref="G27" si="56">SUM(G34,G41,G44)</f>
        <v>4475000</v>
      </c>
      <c r="H27" s="39">
        <f t="shared" si="54"/>
        <v>4475000</v>
      </c>
      <c r="I27" s="39">
        <f t="shared" ref="I27:J27" si="57">SUM(I34,I41,I44)</f>
        <v>2005497</v>
      </c>
      <c r="J27" s="39">
        <f t="shared" si="57"/>
        <v>2562553</v>
      </c>
      <c r="K27" s="39">
        <f t="shared" si="4"/>
        <v>4568050</v>
      </c>
      <c r="L27" s="39">
        <f t="shared" si="2"/>
        <v>-93050</v>
      </c>
      <c r="M27" s="41">
        <f t="shared" si="3"/>
        <v>1.0207932960893855</v>
      </c>
      <c r="N27" s="42"/>
      <c r="O27" s="36" t="s">
        <v>251</v>
      </c>
    </row>
    <row r="28" spans="1:15" ht="19.5" thickTop="1" thickBot="1" x14ac:dyDescent="0.3">
      <c r="A28" s="12" t="str">
        <f t="shared" si="0"/>
        <v>b</v>
      </c>
      <c r="B28" s="20" t="s">
        <v>0</v>
      </c>
      <c r="C28" s="35" t="s">
        <v>5</v>
      </c>
      <c r="D28" s="22">
        <f t="shared" ref="D28:H28" si="58">SUM(D35,D42,D45)</f>
        <v>5451</v>
      </c>
      <c r="E28" s="22">
        <f t="shared" ref="E28" si="59">SUM(E35,E42,E45)</f>
        <v>5050</v>
      </c>
      <c r="F28" s="23">
        <f t="shared" si="58"/>
        <v>4555000</v>
      </c>
      <c r="G28" s="23">
        <f t="shared" ref="G28" si="60">SUM(G35,G42,G45)</f>
        <v>4455000</v>
      </c>
      <c r="H28" s="22">
        <f t="shared" si="58"/>
        <v>4455000</v>
      </c>
      <c r="I28" s="22">
        <f t="shared" ref="I28:J28" si="61">SUM(I35,I42,I45)</f>
        <v>1991521</v>
      </c>
      <c r="J28" s="22">
        <f t="shared" si="61"/>
        <v>2556529</v>
      </c>
      <c r="K28" s="22">
        <f t="shared" si="4"/>
        <v>4548050</v>
      </c>
      <c r="L28" s="22">
        <f t="shared" si="2"/>
        <v>-93050</v>
      </c>
      <c r="M28" s="24">
        <f t="shared" si="3"/>
        <v>1.0208866442199775</v>
      </c>
      <c r="N28" s="25"/>
      <c r="O28" s="36" t="s">
        <v>251</v>
      </c>
    </row>
    <row r="29" spans="1:15" ht="19.5" thickTop="1" thickBot="1" x14ac:dyDescent="0.3">
      <c r="A29" s="12" t="str">
        <f t="shared" si="0"/>
        <v>b</v>
      </c>
      <c r="B29" s="20" t="s">
        <v>0</v>
      </c>
      <c r="C29" s="43" t="s">
        <v>6</v>
      </c>
      <c r="D29" s="22">
        <f t="shared" ref="D29:H29" si="62">SUM(D36)</f>
        <v>0</v>
      </c>
      <c r="E29" s="22">
        <f t="shared" ref="E29" si="63">SUM(E36)</f>
        <v>0</v>
      </c>
      <c r="F29" s="23">
        <f t="shared" si="62"/>
        <v>3058000</v>
      </c>
      <c r="G29" s="23">
        <f t="shared" ref="G29" si="64">SUM(G36)</f>
        <v>2858000</v>
      </c>
      <c r="H29" s="22">
        <f t="shared" si="62"/>
        <v>2828000</v>
      </c>
      <c r="I29" s="22">
        <f t="shared" ref="I29:J29" si="65">SUM(I36)</f>
        <v>1308052</v>
      </c>
      <c r="J29" s="22">
        <f t="shared" si="65"/>
        <v>1512000</v>
      </c>
      <c r="K29" s="22">
        <f t="shared" si="4"/>
        <v>2820052</v>
      </c>
      <c r="L29" s="22">
        <f t="shared" si="2"/>
        <v>7948</v>
      </c>
      <c r="M29" s="24">
        <f t="shared" si="3"/>
        <v>0.99718953323903814</v>
      </c>
      <c r="N29" s="25"/>
      <c r="O29" s="36" t="s">
        <v>251</v>
      </c>
    </row>
    <row r="30" spans="1:15" ht="19.5" thickTop="1" thickBot="1" x14ac:dyDescent="0.3">
      <c r="A30" s="12" t="str">
        <f t="shared" si="0"/>
        <v>b</v>
      </c>
      <c r="B30" s="20" t="s">
        <v>0</v>
      </c>
      <c r="C30" s="43" t="s">
        <v>7</v>
      </c>
      <c r="D30" s="22">
        <f t="shared" ref="D30:H30" si="66">SUM(D37,D43,D46)</f>
        <v>5451</v>
      </c>
      <c r="E30" s="22">
        <f t="shared" ref="E30" si="67">SUM(E37,E43,E46)</f>
        <v>5050</v>
      </c>
      <c r="F30" s="23">
        <f t="shared" si="66"/>
        <v>1470000</v>
      </c>
      <c r="G30" s="23">
        <f t="shared" ref="G30" si="68">SUM(G37,G43,G46)</f>
        <v>1570000</v>
      </c>
      <c r="H30" s="22">
        <f t="shared" si="66"/>
        <v>1568950</v>
      </c>
      <c r="I30" s="22">
        <f t="shared" ref="I30:J30" si="69">SUM(I37,I43,I46)</f>
        <v>649128</v>
      </c>
      <c r="J30" s="22">
        <f t="shared" si="69"/>
        <v>1020820</v>
      </c>
      <c r="K30" s="22">
        <f t="shared" si="4"/>
        <v>1669948</v>
      </c>
      <c r="L30" s="22">
        <f t="shared" si="2"/>
        <v>-100998</v>
      </c>
      <c r="M30" s="24">
        <f t="shared" si="3"/>
        <v>1.0643729883042798</v>
      </c>
      <c r="N30" s="25"/>
      <c r="O30" s="36" t="s">
        <v>251</v>
      </c>
    </row>
    <row r="31" spans="1:15" ht="19.5" thickTop="1" thickBot="1" x14ac:dyDescent="0.3">
      <c r="A31" s="12" t="str">
        <f t="shared" si="0"/>
        <v>b</v>
      </c>
      <c r="B31" s="20" t="s">
        <v>0</v>
      </c>
      <c r="C31" s="43" t="s">
        <v>10</v>
      </c>
      <c r="D31" s="22">
        <f t="shared" ref="D31:H31" si="70">SUM(D38)</f>
        <v>0</v>
      </c>
      <c r="E31" s="22">
        <f t="shared" ref="E31" si="71">SUM(E38)</f>
        <v>0</v>
      </c>
      <c r="F31" s="23">
        <f t="shared" si="70"/>
        <v>15000</v>
      </c>
      <c r="G31" s="23">
        <f t="shared" ref="G31" si="72">SUM(G38)</f>
        <v>15000</v>
      </c>
      <c r="H31" s="22">
        <f t="shared" si="70"/>
        <v>45000</v>
      </c>
      <c r="I31" s="22">
        <f t="shared" ref="I31:J31" si="73">SUM(I38)</f>
        <v>32433</v>
      </c>
      <c r="J31" s="22">
        <f t="shared" si="73"/>
        <v>12567</v>
      </c>
      <c r="K31" s="22">
        <f t="shared" si="4"/>
        <v>45000</v>
      </c>
      <c r="L31" s="22">
        <f t="shared" si="2"/>
        <v>0</v>
      </c>
      <c r="M31" s="24">
        <f t="shared" si="3"/>
        <v>1</v>
      </c>
      <c r="N31" s="25"/>
      <c r="O31" s="36" t="s">
        <v>251</v>
      </c>
    </row>
    <row r="32" spans="1:15" ht="19.5" thickTop="1" thickBot="1" x14ac:dyDescent="0.3">
      <c r="A32" s="12" t="str">
        <f t="shared" si="0"/>
        <v>b</v>
      </c>
      <c r="B32" s="20" t="s">
        <v>0</v>
      </c>
      <c r="C32" s="43" t="s">
        <v>11</v>
      </c>
      <c r="D32" s="22">
        <f t="shared" ref="D32:H32" si="74">SUM(D39,D47)</f>
        <v>0</v>
      </c>
      <c r="E32" s="22">
        <f t="shared" ref="E32" si="75">SUM(E39,E47)</f>
        <v>0</v>
      </c>
      <c r="F32" s="23">
        <f t="shared" si="74"/>
        <v>12000</v>
      </c>
      <c r="G32" s="23">
        <f t="shared" ref="G32" si="76">SUM(G39,G47)</f>
        <v>12000</v>
      </c>
      <c r="H32" s="22">
        <f t="shared" si="74"/>
        <v>13050</v>
      </c>
      <c r="I32" s="22">
        <f t="shared" ref="I32:J32" si="77">SUM(I39,I47)</f>
        <v>1908</v>
      </c>
      <c r="J32" s="22">
        <f t="shared" si="77"/>
        <v>11142</v>
      </c>
      <c r="K32" s="22">
        <f t="shared" si="4"/>
        <v>13050</v>
      </c>
      <c r="L32" s="22">
        <f t="shared" si="2"/>
        <v>0</v>
      </c>
      <c r="M32" s="24">
        <f t="shared" si="3"/>
        <v>1</v>
      </c>
      <c r="N32" s="25"/>
      <c r="O32" s="36" t="s">
        <v>251</v>
      </c>
    </row>
    <row r="33" spans="1:15" ht="19.5" thickTop="1" thickBot="1" x14ac:dyDescent="0.3">
      <c r="A33" s="12" t="str">
        <f t="shared" si="0"/>
        <v>b</v>
      </c>
      <c r="B33" s="20" t="s">
        <v>0</v>
      </c>
      <c r="C33" s="35" t="s">
        <v>12</v>
      </c>
      <c r="D33" s="22">
        <f t="shared" ref="D33:H33" si="78">SUM(D40)</f>
        <v>0</v>
      </c>
      <c r="E33" s="22">
        <f t="shared" ref="E33" si="79">SUM(E40)</f>
        <v>0</v>
      </c>
      <c r="F33" s="23">
        <f t="shared" si="78"/>
        <v>20000</v>
      </c>
      <c r="G33" s="23">
        <f t="shared" ref="G33" si="80">SUM(G40)</f>
        <v>20000</v>
      </c>
      <c r="H33" s="22">
        <f t="shared" si="78"/>
        <v>20000</v>
      </c>
      <c r="I33" s="22">
        <f t="shared" ref="I33:J33" si="81">SUM(I40)</f>
        <v>13976</v>
      </c>
      <c r="J33" s="22">
        <f t="shared" si="81"/>
        <v>6024</v>
      </c>
      <c r="K33" s="22">
        <f t="shared" si="4"/>
        <v>20000</v>
      </c>
      <c r="L33" s="22">
        <f t="shared" si="2"/>
        <v>0</v>
      </c>
      <c r="M33" s="24">
        <f t="shared" si="3"/>
        <v>1</v>
      </c>
      <c r="N33" s="25"/>
      <c r="O33" s="36" t="s">
        <v>251</v>
      </c>
    </row>
    <row r="34" spans="1:15" s="7" customFormat="1" ht="40.5" customHeight="1" thickTop="1" thickBot="1" x14ac:dyDescent="0.3">
      <c r="A34" s="36" t="str">
        <f t="shared" ref="A34:A65" si="82">IF(D34+F34+H34+I34+J34+K34&lt;=0,"a","b")</f>
        <v>b</v>
      </c>
      <c r="B34" s="37" t="s">
        <v>19</v>
      </c>
      <c r="C34" s="44" t="s">
        <v>18</v>
      </c>
      <c r="D34" s="39">
        <f t="shared" ref="D34:E34" si="83">SUM(D35,D40)</f>
        <v>5451</v>
      </c>
      <c r="E34" s="39">
        <f t="shared" si="83"/>
        <v>5050</v>
      </c>
      <c r="F34" s="40">
        <f t="shared" ref="F34:G34" si="84">SUM(F35,F40)</f>
        <v>4325000</v>
      </c>
      <c r="G34" s="40">
        <f t="shared" si="84"/>
        <v>4225000</v>
      </c>
      <c r="H34" s="39">
        <f t="shared" ref="H34" si="85">SUM(H35,H40)</f>
        <v>4225000</v>
      </c>
      <c r="I34" s="39">
        <f t="shared" ref="I34:J34" si="86">SUM(I35,I40)</f>
        <v>2004417</v>
      </c>
      <c r="J34" s="39">
        <f t="shared" si="86"/>
        <v>2313633</v>
      </c>
      <c r="K34" s="39">
        <f t="shared" si="4"/>
        <v>4318050</v>
      </c>
      <c r="L34" s="39">
        <f t="shared" si="2"/>
        <v>-93050</v>
      </c>
      <c r="M34" s="41">
        <f t="shared" si="3"/>
        <v>1.0220236686390534</v>
      </c>
      <c r="N34" s="42"/>
      <c r="O34" s="36" t="s">
        <v>251</v>
      </c>
    </row>
    <row r="35" spans="1:15" ht="19.5" thickTop="1" thickBot="1" x14ac:dyDescent="0.3">
      <c r="A35" s="12" t="str">
        <f t="shared" si="82"/>
        <v>b</v>
      </c>
      <c r="B35" s="20" t="s">
        <v>0</v>
      </c>
      <c r="C35" s="43" t="s">
        <v>5</v>
      </c>
      <c r="D35" s="22">
        <f t="shared" ref="D35:E35" si="87">SUM(D36:D39)</f>
        <v>5451</v>
      </c>
      <c r="E35" s="22">
        <f t="shared" si="87"/>
        <v>5050</v>
      </c>
      <c r="F35" s="23">
        <f t="shared" ref="F35:G35" si="88">SUM(F36:F39)</f>
        <v>4305000</v>
      </c>
      <c r="G35" s="23">
        <f t="shared" si="88"/>
        <v>4205000</v>
      </c>
      <c r="H35" s="22">
        <f t="shared" ref="H35" si="89">SUM(H36:H39)</f>
        <v>4205000</v>
      </c>
      <c r="I35" s="22">
        <f t="shared" ref="I35:J35" si="90">SUM(I36:I39)</f>
        <v>1990441</v>
      </c>
      <c r="J35" s="22">
        <f t="shared" si="90"/>
        <v>2307609</v>
      </c>
      <c r="K35" s="22">
        <f t="shared" si="4"/>
        <v>4298050</v>
      </c>
      <c r="L35" s="22">
        <f t="shared" si="2"/>
        <v>-93050</v>
      </c>
      <c r="M35" s="24">
        <f t="shared" si="3"/>
        <v>1.022128418549346</v>
      </c>
      <c r="N35" s="25"/>
      <c r="O35" s="36" t="s">
        <v>251</v>
      </c>
    </row>
    <row r="36" spans="1:15" ht="19.5" thickTop="1" thickBot="1" x14ac:dyDescent="0.3">
      <c r="A36" s="12" t="str">
        <f t="shared" si="82"/>
        <v>b</v>
      </c>
      <c r="B36" s="20" t="s">
        <v>0</v>
      </c>
      <c r="C36" s="45" t="s">
        <v>6</v>
      </c>
      <c r="D36" s="22"/>
      <c r="E36" s="22"/>
      <c r="F36" s="23">
        <v>3058000</v>
      </c>
      <c r="G36" s="23">
        <v>2858000</v>
      </c>
      <c r="H36" s="22">
        <v>2828000</v>
      </c>
      <c r="I36" s="22">
        <v>1308052</v>
      </c>
      <c r="J36" s="22">
        <v>1512000</v>
      </c>
      <c r="K36" s="22">
        <f t="shared" si="4"/>
        <v>2820052</v>
      </c>
      <c r="L36" s="22">
        <f t="shared" si="2"/>
        <v>7948</v>
      </c>
      <c r="M36" s="24">
        <f t="shared" si="3"/>
        <v>0.99718953323903814</v>
      </c>
      <c r="N36" s="25"/>
      <c r="O36" s="36" t="s">
        <v>251</v>
      </c>
    </row>
    <row r="37" spans="1:15" ht="94.5" customHeight="1" thickTop="1" thickBot="1" x14ac:dyDescent="0.3">
      <c r="A37" s="12" t="str">
        <f t="shared" si="82"/>
        <v>b</v>
      </c>
      <c r="B37" s="20" t="s">
        <v>0</v>
      </c>
      <c r="C37" s="45" t="s">
        <v>7</v>
      </c>
      <c r="D37" s="22">
        <v>5451</v>
      </c>
      <c r="E37" s="22">
        <v>5050</v>
      </c>
      <c r="F37" s="23">
        <v>1227000</v>
      </c>
      <c r="G37" s="23">
        <v>1327000</v>
      </c>
      <c r="H37" s="22">
        <v>1325950</v>
      </c>
      <c r="I37" s="22">
        <v>649048</v>
      </c>
      <c r="J37" s="22">
        <v>777900</v>
      </c>
      <c r="K37" s="22">
        <f t="shared" si="4"/>
        <v>1426948</v>
      </c>
      <c r="L37" s="22">
        <f t="shared" si="2"/>
        <v>-100998</v>
      </c>
      <c r="M37" s="24">
        <f t="shared" si="3"/>
        <v>1.0761702929974735</v>
      </c>
      <c r="N37" s="25" t="s">
        <v>294</v>
      </c>
      <c r="O37" s="36" t="s">
        <v>251</v>
      </c>
    </row>
    <row r="38" spans="1:15" ht="19.5" thickTop="1" thickBot="1" x14ac:dyDescent="0.3">
      <c r="A38" s="12" t="str">
        <f t="shared" si="82"/>
        <v>b</v>
      </c>
      <c r="B38" s="20" t="s">
        <v>0</v>
      </c>
      <c r="C38" s="45" t="s">
        <v>10</v>
      </c>
      <c r="D38" s="22"/>
      <c r="E38" s="22"/>
      <c r="F38" s="23">
        <v>15000</v>
      </c>
      <c r="G38" s="23">
        <v>15000</v>
      </c>
      <c r="H38" s="22">
        <v>45000</v>
      </c>
      <c r="I38" s="22">
        <v>32433</v>
      </c>
      <c r="J38" s="22">
        <v>12567</v>
      </c>
      <c r="K38" s="22">
        <f t="shared" si="4"/>
        <v>45000</v>
      </c>
      <c r="L38" s="22">
        <f t="shared" si="2"/>
        <v>0</v>
      </c>
      <c r="M38" s="24">
        <f t="shared" si="3"/>
        <v>1</v>
      </c>
      <c r="N38" s="25"/>
      <c r="O38" s="36" t="s">
        <v>251</v>
      </c>
    </row>
    <row r="39" spans="1:15" ht="19.5" thickTop="1" thickBot="1" x14ac:dyDescent="0.3">
      <c r="A39" s="12" t="str">
        <f t="shared" si="82"/>
        <v>b</v>
      </c>
      <c r="B39" s="20" t="s">
        <v>0</v>
      </c>
      <c r="C39" s="45" t="s">
        <v>11</v>
      </c>
      <c r="D39" s="22"/>
      <c r="E39" s="22"/>
      <c r="F39" s="23">
        <v>5000</v>
      </c>
      <c r="G39" s="23">
        <v>5000</v>
      </c>
      <c r="H39" s="22">
        <v>6050</v>
      </c>
      <c r="I39" s="22">
        <v>908</v>
      </c>
      <c r="J39" s="22">
        <v>5142</v>
      </c>
      <c r="K39" s="22">
        <f t="shared" si="4"/>
        <v>6050</v>
      </c>
      <c r="L39" s="22">
        <f t="shared" si="2"/>
        <v>0</v>
      </c>
      <c r="M39" s="24">
        <f t="shared" si="3"/>
        <v>1</v>
      </c>
      <c r="N39" s="25"/>
      <c r="O39" s="36" t="s">
        <v>251</v>
      </c>
    </row>
    <row r="40" spans="1:15" ht="19.5" thickTop="1" thickBot="1" x14ac:dyDescent="0.3">
      <c r="A40" s="12" t="str">
        <f t="shared" si="82"/>
        <v>b</v>
      </c>
      <c r="B40" s="20" t="s">
        <v>0</v>
      </c>
      <c r="C40" s="43" t="s">
        <v>12</v>
      </c>
      <c r="D40" s="22"/>
      <c r="E40" s="22"/>
      <c r="F40" s="23">
        <v>20000</v>
      </c>
      <c r="G40" s="23">
        <v>20000</v>
      </c>
      <c r="H40" s="22">
        <v>20000</v>
      </c>
      <c r="I40" s="22">
        <v>13976</v>
      </c>
      <c r="J40" s="22">
        <v>6024</v>
      </c>
      <c r="K40" s="22">
        <f t="shared" si="4"/>
        <v>20000</v>
      </c>
      <c r="L40" s="22">
        <f t="shared" si="2"/>
        <v>0</v>
      </c>
      <c r="M40" s="24">
        <f t="shared" si="3"/>
        <v>1</v>
      </c>
      <c r="N40" s="25"/>
      <c r="O40" s="36" t="s">
        <v>251</v>
      </c>
    </row>
    <row r="41" spans="1:15" s="7" customFormat="1" ht="37.5" thickTop="1" thickBot="1" x14ac:dyDescent="0.3">
      <c r="A41" s="36" t="str">
        <f t="shared" si="82"/>
        <v>b</v>
      </c>
      <c r="B41" s="37" t="s">
        <v>20</v>
      </c>
      <c r="C41" s="44" t="s">
        <v>21</v>
      </c>
      <c r="D41" s="39">
        <f t="shared" ref="D41:E42" si="91">SUM(D42)</f>
        <v>0</v>
      </c>
      <c r="E41" s="39">
        <f t="shared" si="91"/>
        <v>0</v>
      </c>
      <c r="F41" s="40">
        <f t="shared" ref="F41:J42" si="92">SUM(F42)</f>
        <v>100000</v>
      </c>
      <c r="G41" s="40">
        <f t="shared" si="92"/>
        <v>100000</v>
      </c>
      <c r="H41" s="39">
        <f t="shared" si="92"/>
        <v>100000</v>
      </c>
      <c r="I41" s="39">
        <f t="shared" si="92"/>
        <v>80</v>
      </c>
      <c r="J41" s="39">
        <f t="shared" si="92"/>
        <v>99920</v>
      </c>
      <c r="K41" s="39">
        <f t="shared" si="4"/>
        <v>100000</v>
      </c>
      <c r="L41" s="39">
        <f t="shared" si="2"/>
        <v>0</v>
      </c>
      <c r="M41" s="41">
        <f t="shared" si="3"/>
        <v>1</v>
      </c>
      <c r="N41" s="42"/>
      <c r="O41" s="36" t="s">
        <v>251</v>
      </c>
    </row>
    <row r="42" spans="1:15" ht="19.5" thickTop="1" thickBot="1" x14ac:dyDescent="0.3">
      <c r="A42" s="12" t="str">
        <f t="shared" si="82"/>
        <v>b</v>
      </c>
      <c r="B42" s="20" t="s">
        <v>0</v>
      </c>
      <c r="C42" s="43" t="s">
        <v>5</v>
      </c>
      <c r="D42" s="22">
        <f t="shared" si="91"/>
        <v>0</v>
      </c>
      <c r="E42" s="22">
        <f t="shared" si="91"/>
        <v>0</v>
      </c>
      <c r="F42" s="23">
        <f t="shared" si="92"/>
        <v>100000</v>
      </c>
      <c r="G42" s="23">
        <f t="shared" si="92"/>
        <v>100000</v>
      </c>
      <c r="H42" s="22">
        <f t="shared" si="92"/>
        <v>100000</v>
      </c>
      <c r="I42" s="22">
        <f t="shared" si="92"/>
        <v>80</v>
      </c>
      <c r="J42" s="22">
        <f t="shared" si="92"/>
        <v>99920</v>
      </c>
      <c r="K42" s="22">
        <f t="shared" si="4"/>
        <v>100000</v>
      </c>
      <c r="L42" s="22">
        <f t="shared" si="2"/>
        <v>0</v>
      </c>
      <c r="M42" s="24">
        <f t="shared" si="3"/>
        <v>1</v>
      </c>
      <c r="N42" s="25"/>
      <c r="O42" s="36" t="s">
        <v>251</v>
      </c>
    </row>
    <row r="43" spans="1:15" ht="19.5" thickTop="1" thickBot="1" x14ac:dyDescent="0.3">
      <c r="A43" s="12" t="str">
        <f t="shared" si="82"/>
        <v>b</v>
      </c>
      <c r="B43" s="20" t="s">
        <v>0</v>
      </c>
      <c r="C43" s="45" t="s">
        <v>7</v>
      </c>
      <c r="D43" s="22"/>
      <c r="E43" s="22"/>
      <c r="F43" s="23">
        <v>100000</v>
      </c>
      <c r="G43" s="23">
        <v>100000</v>
      </c>
      <c r="H43" s="22">
        <v>100000</v>
      </c>
      <c r="I43" s="22">
        <v>80</v>
      </c>
      <c r="J43" s="22">
        <v>99920</v>
      </c>
      <c r="K43" s="22">
        <f t="shared" si="4"/>
        <v>100000</v>
      </c>
      <c r="L43" s="22">
        <f t="shared" si="2"/>
        <v>0</v>
      </c>
      <c r="M43" s="24">
        <f t="shared" si="3"/>
        <v>1</v>
      </c>
      <c r="N43" s="25"/>
      <c r="O43" s="36" t="s">
        <v>251</v>
      </c>
    </row>
    <row r="44" spans="1:15" s="7" customFormat="1" ht="120" customHeight="1" thickTop="1" thickBot="1" x14ac:dyDescent="0.3">
      <c r="A44" s="36" t="str">
        <f t="shared" si="82"/>
        <v>b</v>
      </c>
      <c r="B44" s="37" t="s">
        <v>22</v>
      </c>
      <c r="C44" s="44" t="s">
        <v>23</v>
      </c>
      <c r="D44" s="39">
        <f t="shared" ref="D44:E44" si="93">SUM(D45)</f>
        <v>0</v>
      </c>
      <c r="E44" s="39">
        <f t="shared" si="93"/>
        <v>0</v>
      </c>
      <c r="F44" s="40">
        <f t="shared" ref="F44:G44" si="94">SUM(F45)</f>
        <v>150000</v>
      </c>
      <c r="G44" s="40">
        <f t="shared" si="94"/>
        <v>150000</v>
      </c>
      <c r="H44" s="39">
        <f t="shared" ref="H44" si="95">SUM(H45)</f>
        <v>150000</v>
      </c>
      <c r="I44" s="39">
        <f t="shared" ref="I44:J44" si="96">SUM(I45)</f>
        <v>1000</v>
      </c>
      <c r="J44" s="39">
        <f t="shared" si="96"/>
        <v>149000</v>
      </c>
      <c r="K44" s="39">
        <f t="shared" si="4"/>
        <v>150000</v>
      </c>
      <c r="L44" s="39">
        <f t="shared" si="2"/>
        <v>0</v>
      </c>
      <c r="M44" s="41">
        <f t="shared" si="3"/>
        <v>1</v>
      </c>
      <c r="N44" s="42"/>
      <c r="O44" s="36" t="s">
        <v>251</v>
      </c>
    </row>
    <row r="45" spans="1:15" ht="19.5" thickTop="1" thickBot="1" x14ac:dyDescent="0.3">
      <c r="A45" s="12" t="str">
        <f t="shared" si="82"/>
        <v>b</v>
      </c>
      <c r="B45" s="20" t="s">
        <v>0</v>
      </c>
      <c r="C45" s="43" t="s">
        <v>5</v>
      </c>
      <c r="D45" s="22">
        <f t="shared" ref="D45:E45" si="97">SUM(D46:D47)</f>
        <v>0</v>
      </c>
      <c r="E45" s="22">
        <f t="shared" si="97"/>
        <v>0</v>
      </c>
      <c r="F45" s="23">
        <f t="shared" ref="F45:G45" si="98">SUM(F46:F47)</f>
        <v>150000</v>
      </c>
      <c r="G45" s="23">
        <f t="shared" si="98"/>
        <v>150000</v>
      </c>
      <c r="H45" s="22">
        <f t="shared" ref="H45" si="99">SUM(H46:H47)</f>
        <v>150000</v>
      </c>
      <c r="I45" s="22">
        <f t="shared" ref="I45:J45" si="100">SUM(I46:I47)</f>
        <v>1000</v>
      </c>
      <c r="J45" s="22">
        <f t="shared" si="100"/>
        <v>149000</v>
      </c>
      <c r="K45" s="22">
        <f t="shared" si="4"/>
        <v>150000</v>
      </c>
      <c r="L45" s="22">
        <f t="shared" si="2"/>
        <v>0</v>
      </c>
      <c r="M45" s="24">
        <f t="shared" si="3"/>
        <v>1</v>
      </c>
      <c r="N45" s="25"/>
      <c r="O45" s="36" t="s">
        <v>251</v>
      </c>
    </row>
    <row r="46" spans="1:15" ht="19.5" thickTop="1" thickBot="1" x14ac:dyDescent="0.3">
      <c r="A46" s="12" t="str">
        <f t="shared" si="82"/>
        <v>b</v>
      </c>
      <c r="B46" s="20" t="s">
        <v>0</v>
      </c>
      <c r="C46" s="45" t="s">
        <v>7</v>
      </c>
      <c r="D46" s="22"/>
      <c r="E46" s="22"/>
      <c r="F46" s="23">
        <v>143000</v>
      </c>
      <c r="G46" s="23">
        <v>143000</v>
      </c>
      <c r="H46" s="22">
        <v>143000</v>
      </c>
      <c r="I46" s="22"/>
      <c r="J46" s="22">
        <v>143000</v>
      </c>
      <c r="K46" s="22">
        <f t="shared" si="4"/>
        <v>143000</v>
      </c>
      <c r="L46" s="22">
        <f t="shared" si="2"/>
        <v>0</v>
      </c>
      <c r="M46" s="24">
        <f t="shared" si="3"/>
        <v>1</v>
      </c>
      <c r="N46" s="25"/>
      <c r="O46" s="36" t="s">
        <v>251</v>
      </c>
    </row>
    <row r="47" spans="1:15" ht="19.5" thickTop="1" thickBot="1" x14ac:dyDescent="0.3">
      <c r="A47" s="12" t="str">
        <f t="shared" si="82"/>
        <v>b</v>
      </c>
      <c r="B47" s="20" t="s">
        <v>0</v>
      </c>
      <c r="C47" s="45" t="s">
        <v>11</v>
      </c>
      <c r="D47" s="22"/>
      <c r="E47" s="22"/>
      <c r="F47" s="23">
        <v>7000</v>
      </c>
      <c r="G47" s="23">
        <v>7000</v>
      </c>
      <c r="H47" s="22">
        <v>7000</v>
      </c>
      <c r="I47" s="22">
        <v>1000</v>
      </c>
      <c r="J47" s="22">
        <v>6000</v>
      </c>
      <c r="K47" s="22">
        <f t="shared" si="4"/>
        <v>7000</v>
      </c>
      <c r="L47" s="22">
        <f t="shared" si="2"/>
        <v>0</v>
      </c>
      <c r="M47" s="24">
        <f t="shared" si="3"/>
        <v>1</v>
      </c>
      <c r="N47" s="25"/>
      <c r="O47" s="36" t="s">
        <v>251</v>
      </c>
    </row>
    <row r="48" spans="1:15" s="7" customFormat="1" ht="70.5" customHeight="1" thickTop="1" thickBot="1" x14ac:dyDescent="0.3">
      <c r="A48" s="36" t="str">
        <f t="shared" si="82"/>
        <v>b</v>
      </c>
      <c r="B48" s="37" t="s">
        <v>24</v>
      </c>
      <c r="C48" s="38" t="s">
        <v>25</v>
      </c>
      <c r="D48" s="39">
        <f t="shared" ref="D48:E48" si="101">SUM(D49,D55)</f>
        <v>73144</v>
      </c>
      <c r="E48" s="39">
        <f t="shared" si="101"/>
        <v>17243</v>
      </c>
      <c r="F48" s="40">
        <f t="shared" ref="F48:G48" si="102">SUM(F49,F55)</f>
        <v>11300000</v>
      </c>
      <c r="G48" s="40">
        <f t="shared" si="102"/>
        <v>11300000</v>
      </c>
      <c r="H48" s="39">
        <f t="shared" ref="H48" si="103">SUM(H49,H55)</f>
        <v>11300000</v>
      </c>
      <c r="I48" s="39">
        <f t="shared" ref="I48:J48" si="104">SUM(I49,I55)</f>
        <v>5504297</v>
      </c>
      <c r="J48" s="39">
        <f t="shared" si="104"/>
        <v>5777227</v>
      </c>
      <c r="K48" s="39">
        <f t="shared" si="4"/>
        <v>11281524</v>
      </c>
      <c r="L48" s="39">
        <f t="shared" si="2"/>
        <v>18476</v>
      </c>
      <c r="M48" s="41">
        <f t="shared" si="3"/>
        <v>0.9983649557522124</v>
      </c>
      <c r="N48" s="42"/>
      <c r="O48" s="36" t="s">
        <v>252</v>
      </c>
    </row>
    <row r="49" spans="1:15" ht="19.5" thickTop="1" thickBot="1" x14ac:dyDescent="0.3">
      <c r="A49" s="12" t="str">
        <f t="shared" si="82"/>
        <v>b</v>
      </c>
      <c r="B49" s="20" t="s">
        <v>0</v>
      </c>
      <c r="C49" s="35" t="s">
        <v>5</v>
      </c>
      <c r="D49" s="22">
        <f t="shared" ref="D49:E49" si="105">SUM(D50:D52,D53:D54)</f>
        <v>52143</v>
      </c>
      <c r="E49" s="22">
        <f t="shared" si="105"/>
        <v>3995</v>
      </c>
      <c r="F49" s="23">
        <f t="shared" ref="F49:G49" si="106">SUM(F50:F52,F53:F54)</f>
        <v>11210000</v>
      </c>
      <c r="G49" s="23">
        <f t="shared" si="106"/>
        <v>11210000</v>
      </c>
      <c r="H49" s="22">
        <f t="shared" ref="H49" si="107">SUM(H50:H52,H53:H54)</f>
        <v>10727000</v>
      </c>
      <c r="I49" s="22">
        <f t="shared" ref="I49:J49" si="108">SUM(I50:I52,I53:I54)</f>
        <v>5288212</v>
      </c>
      <c r="J49" s="22">
        <f t="shared" si="108"/>
        <v>5426312</v>
      </c>
      <c r="K49" s="22">
        <f t="shared" si="4"/>
        <v>10714524</v>
      </c>
      <c r="L49" s="22">
        <f t="shared" si="2"/>
        <v>12476</v>
      </c>
      <c r="M49" s="24">
        <f t="shared" si="3"/>
        <v>0.99883695348186818</v>
      </c>
      <c r="N49" s="25"/>
      <c r="O49" s="36" t="s">
        <v>252</v>
      </c>
    </row>
    <row r="50" spans="1:15" ht="19.5" thickTop="1" thickBot="1" x14ac:dyDescent="0.3">
      <c r="A50" s="12" t="str">
        <f t="shared" si="82"/>
        <v>b</v>
      </c>
      <c r="B50" s="20" t="s">
        <v>0</v>
      </c>
      <c r="C50" s="43" t="s">
        <v>6</v>
      </c>
      <c r="D50" s="22"/>
      <c r="E50" s="22"/>
      <c r="F50" s="23">
        <v>3560000</v>
      </c>
      <c r="G50" s="23">
        <v>3560000</v>
      </c>
      <c r="H50" s="22">
        <v>3560000</v>
      </c>
      <c r="I50" s="22">
        <v>1774688</v>
      </c>
      <c r="J50" s="22">
        <v>1785312</v>
      </c>
      <c r="K50" s="22">
        <f t="shared" si="4"/>
        <v>3560000</v>
      </c>
      <c r="L50" s="22">
        <f t="shared" si="2"/>
        <v>0</v>
      </c>
      <c r="M50" s="24">
        <f t="shared" si="3"/>
        <v>1</v>
      </c>
      <c r="N50" s="25"/>
      <c r="O50" s="36" t="s">
        <v>252</v>
      </c>
    </row>
    <row r="51" spans="1:15" ht="19.5" thickTop="1" thickBot="1" x14ac:dyDescent="0.3">
      <c r="A51" s="12" t="str">
        <f t="shared" si="82"/>
        <v>b</v>
      </c>
      <c r="B51" s="20" t="s">
        <v>0</v>
      </c>
      <c r="C51" s="43" t="s">
        <v>7</v>
      </c>
      <c r="D51" s="22">
        <v>52143</v>
      </c>
      <c r="E51" s="22">
        <v>3995</v>
      </c>
      <c r="F51" s="23">
        <v>7450000</v>
      </c>
      <c r="G51" s="23">
        <v>7450000</v>
      </c>
      <c r="H51" s="22">
        <f>7107000-140000</f>
        <v>6967000</v>
      </c>
      <c r="I51" s="22">
        <v>3472507</v>
      </c>
      <c r="J51" s="22">
        <v>3490000</v>
      </c>
      <c r="K51" s="22">
        <f t="shared" si="4"/>
        <v>6962507</v>
      </c>
      <c r="L51" s="22">
        <f t="shared" si="2"/>
        <v>4493</v>
      </c>
      <c r="M51" s="24">
        <f t="shared" si="3"/>
        <v>0.9993551026266686</v>
      </c>
      <c r="N51" s="25"/>
      <c r="O51" s="36" t="s">
        <v>252</v>
      </c>
    </row>
    <row r="52" spans="1:15" ht="19.5" thickTop="1" thickBot="1" x14ac:dyDescent="0.3">
      <c r="A52" s="12" t="str">
        <f t="shared" si="82"/>
        <v>b</v>
      </c>
      <c r="B52" s="20" t="s">
        <v>0</v>
      </c>
      <c r="C52" s="43" t="s">
        <v>9</v>
      </c>
      <c r="D52" s="22"/>
      <c r="E52" s="22"/>
      <c r="F52" s="23">
        <v>50000</v>
      </c>
      <c r="G52" s="23">
        <v>50000</v>
      </c>
      <c r="H52" s="22">
        <v>50000</v>
      </c>
      <c r="I52" s="22">
        <v>1462</v>
      </c>
      <c r="J52" s="22">
        <v>46000</v>
      </c>
      <c r="K52" s="22">
        <f t="shared" si="4"/>
        <v>47462</v>
      </c>
      <c r="L52" s="22">
        <f t="shared" si="2"/>
        <v>2538</v>
      </c>
      <c r="M52" s="24">
        <f t="shared" si="3"/>
        <v>0.94923999999999997</v>
      </c>
      <c r="N52" s="25"/>
      <c r="O52" s="36" t="s">
        <v>252</v>
      </c>
    </row>
    <row r="53" spans="1:15" ht="19.5" thickTop="1" thickBot="1" x14ac:dyDescent="0.3">
      <c r="A53" s="12" t="str">
        <f t="shared" si="82"/>
        <v>b</v>
      </c>
      <c r="B53" s="20" t="s">
        <v>0</v>
      </c>
      <c r="C53" s="43" t="s">
        <v>10</v>
      </c>
      <c r="D53" s="22"/>
      <c r="E53" s="22"/>
      <c r="F53" s="23">
        <v>70000</v>
      </c>
      <c r="G53" s="23">
        <v>70000</v>
      </c>
      <c r="H53" s="22">
        <v>70000</v>
      </c>
      <c r="I53" s="22">
        <v>17842</v>
      </c>
      <c r="J53" s="22">
        <v>50000</v>
      </c>
      <c r="K53" s="22">
        <f t="shared" si="4"/>
        <v>67842</v>
      </c>
      <c r="L53" s="22">
        <f t="shared" si="2"/>
        <v>2158</v>
      </c>
      <c r="M53" s="24">
        <f t="shared" si="3"/>
        <v>0.96917142857142857</v>
      </c>
      <c r="N53" s="25"/>
      <c r="O53" s="36" t="s">
        <v>252</v>
      </c>
    </row>
    <row r="54" spans="1:15" ht="19.5" thickTop="1" thickBot="1" x14ac:dyDescent="0.3">
      <c r="A54" s="12" t="str">
        <f t="shared" si="82"/>
        <v>b</v>
      </c>
      <c r="B54" s="20" t="s">
        <v>0</v>
      </c>
      <c r="C54" s="43" t="s">
        <v>11</v>
      </c>
      <c r="D54" s="22"/>
      <c r="E54" s="22"/>
      <c r="F54" s="23">
        <v>80000</v>
      </c>
      <c r="G54" s="23">
        <v>80000</v>
      </c>
      <c r="H54" s="22">
        <v>80000</v>
      </c>
      <c r="I54" s="22">
        <v>21713</v>
      </c>
      <c r="J54" s="22">
        <v>55000</v>
      </c>
      <c r="K54" s="22">
        <f t="shared" si="4"/>
        <v>76713</v>
      </c>
      <c r="L54" s="22">
        <f t="shared" si="2"/>
        <v>3287</v>
      </c>
      <c r="M54" s="24">
        <f t="shared" si="3"/>
        <v>0.95891249999999995</v>
      </c>
      <c r="N54" s="25"/>
      <c r="O54" s="36" t="s">
        <v>252</v>
      </c>
    </row>
    <row r="55" spans="1:15" ht="19.5" thickTop="1" thickBot="1" x14ac:dyDescent="0.3">
      <c r="A55" s="12" t="str">
        <f t="shared" si="82"/>
        <v>b</v>
      </c>
      <c r="B55" s="20" t="s">
        <v>0</v>
      </c>
      <c r="C55" s="35" t="s">
        <v>12</v>
      </c>
      <c r="D55" s="22">
        <v>21001</v>
      </c>
      <c r="E55" s="22">
        <v>13248</v>
      </c>
      <c r="F55" s="23">
        <v>90000</v>
      </c>
      <c r="G55" s="23">
        <v>90000</v>
      </c>
      <c r="H55" s="22">
        <f>433000+140000</f>
        <v>573000</v>
      </c>
      <c r="I55" s="22">
        <v>216085</v>
      </c>
      <c r="J55" s="22">
        <v>350915</v>
      </c>
      <c r="K55" s="22">
        <f t="shared" si="4"/>
        <v>567000</v>
      </c>
      <c r="L55" s="22">
        <f t="shared" si="2"/>
        <v>6000</v>
      </c>
      <c r="M55" s="24">
        <f t="shared" si="3"/>
        <v>0.98952879581151831</v>
      </c>
      <c r="N55" s="25"/>
      <c r="O55" s="36" t="s">
        <v>252</v>
      </c>
    </row>
    <row r="56" spans="1:15" s="7" customFormat="1" ht="39.75" customHeight="1" thickTop="1" thickBot="1" x14ac:dyDescent="0.3">
      <c r="A56" s="36" t="str">
        <f t="shared" si="82"/>
        <v>b</v>
      </c>
      <c r="B56" s="37" t="s">
        <v>26</v>
      </c>
      <c r="C56" s="38" t="s">
        <v>27</v>
      </c>
      <c r="D56" s="39">
        <f t="shared" ref="D56:E56" si="109">D57+D63</f>
        <v>126920</v>
      </c>
      <c r="E56" s="39">
        <f t="shared" si="109"/>
        <v>0</v>
      </c>
      <c r="F56" s="40">
        <f t="shared" ref="F56:G56" si="110">F57+F63</f>
        <v>21577000</v>
      </c>
      <c r="G56" s="40">
        <f t="shared" si="110"/>
        <v>21577000</v>
      </c>
      <c r="H56" s="39">
        <f t="shared" ref="H56" si="111">H57+H63</f>
        <v>16773700</v>
      </c>
      <c r="I56" s="39">
        <f t="shared" ref="I56:J56" si="112">I57+I63</f>
        <v>7660659</v>
      </c>
      <c r="J56" s="39">
        <f t="shared" si="112"/>
        <v>10471050</v>
      </c>
      <c r="K56" s="39">
        <f t="shared" si="4"/>
        <v>18131709</v>
      </c>
      <c r="L56" s="39">
        <f t="shared" si="2"/>
        <v>-1358009</v>
      </c>
      <c r="M56" s="41">
        <f t="shared" si="3"/>
        <v>1.0809606109564378</v>
      </c>
      <c r="N56" s="42"/>
      <c r="O56" s="36" t="s">
        <v>253</v>
      </c>
    </row>
    <row r="57" spans="1:15" ht="19.5" thickTop="1" thickBot="1" x14ac:dyDescent="0.3">
      <c r="A57" s="12" t="str">
        <f t="shared" si="82"/>
        <v>b</v>
      </c>
      <c r="B57" s="20" t="s">
        <v>0</v>
      </c>
      <c r="C57" s="35" t="s">
        <v>5</v>
      </c>
      <c r="D57" s="22">
        <f t="shared" ref="D57:E57" si="113">D58+D59+D60+D61+D62</f>
        <v>126920</v>
      </c>
      <c r="E57" s="22">
        <f t="shared" si="113"/>
        <v>0</v>
      </c>
      <c r="F57" s="23">
        <f t="shared" ref="F57:G57" si="114">F58+F59+F60+F61+F62</f>
        <v>21357000</v>
      </c>
      <c r="G57" s="23">
        <f t="shared" si="114"/>
        <v>21357000</v>
      </c>
      <c r="H57" s="22">
        <f t="shared" ref="H57" si="115">H58+H59+H60+H61+H62</f>
        <v>16553700</v>
      </c>
      <c r="I57" s="22">
        <f t="shared" ref="I57:J57" si="116">I58+I59+I60+I61+I62</f>
        <v>7646637</v>
      </c>
      <c r="J57" s="22">
        <f t="shared" si="116"/>
        <v>10265072</v>
      </c>
      <c r="K57" s="22">
        <f t="shared" si="4"/>
        <v>17911709</v>
      </c>
      <c r="L57" s="22">
        <f t="shared" si="2"/>
        <v>-1358009</v>
      </c>
      <c r="M57" s="24">
        <f t="shared" si="3"/>
        <v>1.0820365839661223</v>
      </c>
      <c r="N57" s="25"/>
      <c r="O57" s="36" t="s">
        <v>253</v>
      </c>
    </row>
    <row r="58" spans="1:15" ht="19.5" thickTop="1" thickBot="1" x14ac:dyDescent="0.3">
      <c r="A58" s="12" t="str">
        <f t="shared" si="82"/>
        <v>b</v>
      </c>
      <c r="B58" s="20" t="s">
        <v>0</v>
      </c>
      <c r="C58" s="43" t="s">
        <v>6</v>
      </c>
      <c r="D58" s="22"/>
      <c r="E58" s="22"/>
      <c r="F58" s="23">
        <v>16007000</v>
      </c>
      <c r="G58" s="23">
        <v>16007000</v>
      </c>
      <c r="H58" s="22">
        <v>11768500</v>
      </c>
      <c r="I58" s="22">
        <v>5693272</v>
      </c>
      <c r="J58" s="22">
        <v>6451728</v>
      </c>
      <c r="K58" s="22">
        <f t="shared" si="4"/>
        <v>12145000</v>
      </c>
      <c r="L58" s="22">
        <f t="shared" si="2"/>
        <v>-376500</v>
      </c>
      <c r="M58" s="24">
        <f t="shared" si="3"/>
        <v>1.0319921825211369</v>
      </c>
      <c r="N58" s="25"/>
      <c r="O58" s="36" t="s">
        <v>253</v>
      </c>
    </row>
    <row r="59" spans="1:15" ht="19.5" thickTop="1" thickBot="1" x14ac:dyDescent="0.3">
      <c r="A59" s="12" t="str">
        <f t="shared" si="82"/>
        <v>b</v>
      </c>
      <c r="B59" s="20" t="s">
        <v>0</v>
      </c>
      <c r="C59" s="43" t="s">
        <v>7</v>
      </c>
      <c r="D59" s="22">
        <v>126920</v>
      </c>
      <c r="E59" s="22"/>
      <c r="F59" s="23">
        <v>5070000</v>
      </c>
      <c r="G59" s="23">
        <v>5070000</v>
      </c>
      <c r="H59" s="22">
        <v>4359700</v>
      </c>
      <c r="I59" s="22">
        <v>1678325</v>
      </c>
      <c r="J59" s="22">
        <v>3576675</v>
      </c>
      <c r="K59" s="22">
        <f t="shared" si="4"/>
        <v>5255000</v>
      </c>
      <c r="L59" s="22">
        <f t="shared" si="2"/>
        <v>-895300</v>
      </c>
      <c r="M59" s="24">
        <f t="shared" si="3"/>
        <v>1.2053581668463427</v>
      </c>
      <c r="N59" s="25"/>
      <c r="O59" s="36" t="s">
        <v>253</v>
      </c>
    </row>
    <row r="60" spans="1:15" ht="19.5" thickTop="1" thickBot="1" x14ac:dyDescent="0.3">
      <c r="A60" s="12" t="str">
        <f t="shared" si="82"/>
        <v>b</v>
      </c>
      <c r="B60" s="20" t="s">
        <v>0</v>
      </c>
      <c r="C60" s="43" t="s">
        <v>9</v>
      </c>
      <c r="D60" s="22"/>
      <c r="E60" s="22"/>
      <c r="F60" s="23">
        <v>45000</v>
      </c>
      <c r="G60" s="23">
        <v>45000</v>
      </c>
      <c r="H60" s="22">
        <v>52000</v>
      </c>
      <c r="I60" s="22">
        <v>50709</v>
      </c>
      <c r="J60" s="22"/>
      <c r="K60" s="22">
        <f t="shared" si="4"/>
        <v>50709</v>
      </c>
      <c r="L60" s="22">
        <f t="shared" si="2"/>
        <v>1291</v>
      </c>
      <c r="M60" s="24">
        <f t="shared" si="3"/>
        <v>0.97517307692307698</v>
      </c>
      <c r="N60" s="25"/>
      <c r="O60" s="36" t="s">
        <v>253</v>
      </c>
    </row>
    <row r="61" spans="1:15" ht="19.5" thickTop="1" thickBot="1" x14ac:dyDescent="0.3">
      <c r="A61" s="12" t="str">
        <f t="shared" si="82"/>
        <v>b</v>
      </c>
      <c r="B61" s="20" t="s">
        <v>0</v>
      </c>
      <c r="C61" s="43" t="s">
        <v>10</v>
      </c>
      <c r="D61" s="22"/>
      <c r="E61" s="22"/>
      <c r="F61" s="23">
        <v>170000</v>
      </c>
      <c r="G61" s="23">
        <v>170000</v>
      </c>
      <c r="H61" s="22">
        <v>308400</v>
      </c>
      <c r="I61" s="22">
        <v>210679</v>
      </c>
      <c r="J61" s="22">
        <v>189321</v>
      </c>
      <c r="K61" s="22">
        <f t="shared" si="4"/>
        <v>400000</v>
      </c>
      <c r="L61" s="22">
        <f t="shared" si="2"/>
        <v>-91600</v>
      </c>
      <c r="M61" s="24">
        <f t="shared" si="3"/>
        <v>1.2970168612191959</v>
      </c>
      <c r="N61" s="25"/>
      <c r="O61" s="36" t="s">
        <v>253</v>
      </c>
    </row>
    <row r="62" spans="1:15" ht="19.5" thickTop="1" thickBot="1" x14ac:dyDescent="0.3">
      <c r="A62" s="12" t="str">
        <f t="shared" si="82"/>
        <v>b</v>
      </c>
      <c r="B62" s="20" t="s">
        <v>0</v>
      </c>
      <c r="C62" s="43" t="s">
        <v>11</v>
      </c>
      <c r="D62" s="22"/>
      <c r="E62" s="22"/>
      <c r="F62" s="23">
        <v>65000</v>
      </c>
      <c r="G62" s="23">
        <v>65000</v>
      </c>
      <c r="H62" s="22">
        <v>65100</v>
      </c>
      <c r="I62" s="22">
        <v>13652</v>
      </c>
      <c r="J62" s="22">
        <v>47348</v>
      </c>
      <c r="K62" s="22">
        <f t="shared" si="4"/>
        <v>61000</v>
      </c>
      <c r="L62" s="22">
        <f t="shared" si="2"/>
        <v>4100</v>
      </c>
      <c r="M62" s="24">
        <f t="shared" si="3"/>
        <v>0.93701996927803377</v>
      </c>
      <c r="N62" s="25"/>
      <c r="O62" s="36" t="s">
        <v>253</v>
      </c>
    </row>
    <row r="63" spans="1:15" ht="19.5" thickTop="1" thickBot="1" x14ac:dyDescent="0.3">
      <c r="A63" s="12" t="str">
        <f t="shared" si="82"/>
        <v>b</v>
      </c>
      <c r="B63" s="20" t="s">
        <v>0</v>
      </c>
      <c r="C63" s="35" t="s">
        <v>12</v>
      </c>
      <c r="D63" s="22"/>
      <c r="E63" s="22"/>
      <c r="F63" s="23">
        <v>220000</v>
      </c>
      <c r="G63" s="23">
        <v>220000</v>
      </c>
      <c r="H63" s="22">
        <v>220000</v>
      </c>
      <c r="I63" s="22">
        <v>14022</v>
      </c>
      <c r="J63" s="22">
        <v>205978</v>
      </c>
      <c r="K63" s="22">
        <f t="shared" si="4"/>
        <v>220000</v>
      </c>
      <c r="L63" s="22">
        <f t="shared" si="2"/>
        <v>0</v>
      </c>
      <c r="M63" s="24">
        <f t="shared" si="3"/>
        <v>1</v>
      </c>
      <c r="N63" s="25"/>
      <c r="O63" s="36" t="s">
        <v>253</v>
      </c>
    </row>
    <row r="64" spans="1:15" s="7" customFormat="1" ht="55.5" thickTop="1" thickBot="1" x14ac:dyDescent="0.3">
      <c r="A64" s="36" t="str">
        <f t="shared" si="82"/>
        <v>b</v>
      </c>
      <c r="B64" s="37" t="s">
        <v>28</v>
      </c>
      <c r="C64" s="38" t="s">
        <v>29</v>
      </c>
      <c r="D64" s="39">
        <f t="shared" ref="D64:E64" si="117">SUM(D65,D70)</f>
        <v>0</v>
      </c>
      <c r="E64" s="39">
        <f t="shared" si="117"/>
        <v>0</v>
      </c>
      <c r="F64" s="40">
        <f t="shared" ref="F64:G64" si="118">SUM(F65,F70)</f>
        <v>1100000</v>
      </c>
      <c r="G64" s="40">
        <f t="shared" si="118"/>
        <v>1100000</v>
      </c>
      <c r="H64" s="39">
        <f t="shared" ref="H64" si="119">SUM(H65,H70)</f>
        <v>5473300</v>
      </c>
      <c r="I64" s="39">
        <f t="shared" ref="I64:J64" si="120">SUM(I65,I70)</f>
        <v>2009573</v>
      </c>
      <c r="J64" s="39">
        <f t="shared" si="120"/>
        <v>3463727</v>
      </c>
      <c r="K64" s="39">
        <f t="shared" si="4"/>
        <v>5473300</v>
      </c>
      <c r="L64" s="39">
        <f t="shared" si="2"/>
        <v>0</v>
      </c>
      <c r="M64" s="41">
        <f t="shared" si="3"/>
        <v>1</v>
      </c>
      <c r="N64" s="42"/>
      <c r="O64" s="36" t="s">
        <v>254</v>
      </c>
    </row>
    <row r="65" spans="1:15" ht="19.5" thickTop="1" thickBot="1" x14ac:dyDescent="0.3">
      <c r="A65" s="12" t="str">
        <f t="shared" si="82"/>
        <v>b</v>
      </c>
      <c r="B65" s="20" t="s">
        <v>0</v>
      </c>
      <c r="C65" s="35" t="s">
        <v>5</v>
      </c>
      <c r="D65" s="22">
        <f t="shared" ref="D65:E65" si="121">SUM(D66:D69)</f>
        <v>0</v>
      </c>
      <c r="E65" s="22">
        <f t="shared" si="121"/>
        <v>0</v>
      </c>
      <c r="F65" s="23">
        <f t="shared" ref="F65:G65" si="122">SUM(F66:F69)</f>
        <v>1095000</v>
      </c>
      <c r="G65" s="23">
        <f t="shared" si="122"/>
        <v>1095000</v>
      </c>
      <c r="H65" s="22">
        <f t="shared" ref="H65" si="123">SUM(H66:H69)</f>
        <v>5468300</v>
      </c>
      <c r="I65" s="22">
        <f t="shared" ref="I65:J65" si="124">SUM(I66:I69)</f>
        <v>2009573</v>
      </c>
      <c r="J65" s="22">
        <f t="shared" si="124"/>
        <v>3458727</v>
      </c>
      <c r="K65" s="22">
        <f t="shared" si="4"/>
        <v>5468300</v>
      </c>
      <c r="L65" s="22">
        <f t="shared" si="2"/>
        <v>0</v>
      </c>
      <c r="M65" s="24">
        <f t="shared" si="3"/>
        <v>1</v>
      </c>
      <c r="N65" s="25"/>
      <c r="O65" s="36" t="s">
        <v>254</v>
      </c>
    </row>
    <row r="66" spans="1:15" ht="19.5" thickTop="1" thickBot="1" x14ac:dyDescent="0.3">
      <c r="A66" s="12" t="str">
        <f t="shared" ref="A66:A97" si="125">IF(D66+F66+H66+I66+J66+K66&lt;=0,"a","b")</f>
        <v>b</v>
      </c>
      <c r="B66" s="20" t="s">
        <v>0</v>
      </c>
      <c r="C66" s="43" t="s">
        <v>6</v>
      </c>
      <c r="D66" s="22"/>
      <c r="E66" s="22"/>
      <c r="F66" s="23">
        <v>810000</v>
      </c>
      <c r="G66" s="23">
        <v>810000</v>
      </c>
      <c r="H66" s="22">
        <v>4898300</v>
      </c>
      <c r="I66" s="22">
        <v>1739530</v>
      </c>
      <c r="J66" s="22">
        <v>3158770</v>
      </c>
      <c r="K66" s="22">
        <f t="shared" si="4"/>
        <v>4898300</v>
      </c>
      <c r="L66" s="22">
        <f t="shared" ref="L66:L129" si="126">H66-K66</f>
        <v>0</v>
      </c>
      <c r="M66" s="24">
        <f t="shared" ref="M66:M129" si="127">K66/H66</f>
        <v>1</v>
      </c>
      <c r="N66" s="25"/>
      <c r="O66" s="36" t="s">
        <v>254</v>
      </c>
    </row>
    <row r="67" spans="1:15" ht="19.5" thickTop="1" thickBot="1" x14ac:dyDescent="0.3">
      <c r="A67" s="12" t="str">
        <f t="shared" si="125"/>
        <v>b</v>
      </c>
      <c r="B67" s="20" t="s">
        <v>0</v>
      </c>
      <c r="C67" s="43" t="s">
        <v>7</v>
      </c>
      <c r="D67" s="22"/>
      <c r="E67" s="22"/>
      <c r="F67" s="23">
        <v>270000</v>
      </c>
      <c r="G67" s="23">
        <v>270000</v>
      </c>
      <c r="H67" s="22">
        <v>530000</v>
      </c>
      <c r="I67" s="22">
        <v>235996</v>
      </c>
      <c r="J67" s="22">
        <v>294004</v>
      </c>
      <c r="K67" s="22">
        <f t="shared" ref="K67:K130" si="128">I67+J67</f>
        <v>530000</v>
      </c>
      <c r="L67" s="22">
        <f t="shared" si="126"/>
        <v>0</v>
      </c>
      <c r="M67" s="24">
        <f t="shared" si="127"/>
        <v>1</v>
      </c>
      <c r="N67" s="25"/>
      <c r="O67" s="36" t="s">
        <v>254</v>
      </c>
    </row>
    <row r="68" spans="1:15" ht="19.5" thickTop="1" thickBot="1" x14ac:dyDescent="0.3">
      <c r="A68" s="12" t="str">
        <f t="shared" si="125"/>
        <v>b</v>
      </c>
      <c r="B68" s="20" t="s">
        <v>0</v>
      </c>
      <c r="C68" s="43" t="s">
        <v>10</v>
      </c>
      <c r="D68" s="22"/>
      <c r="E68" s="22"/>
      <c r="F68" s="23">
        <v>10000</v>
      </c>
      <c r="G68" s="23">
        <v>10000</v>
      </c>
      <c r="H68" s="22">
        <v>35000</v>
      </c>
      <c r="I68" s="22">
        <v>32464</v>
      </c>
      <c r="J68" s="22">
        <v>2536</v>
      </c>
      <c r="K68" s="22">
        <f t="shared" si="128"/>
        <v>35000</v>
      </c>
      <c r="L68" s="22">
        <f t="shared" si="126"/>
        <v>0</v>
      </c>
      <c r="M68" s="24">
        <f t="shared" si="127"/>
        <v>1</v>
      </c>
      <c r="N68" s="25"/>
      <c r="O68" s="36" t="s">
        <v>254</v>
      </c>
    </row>
    <row r="69" spans="1:15" ht="19.5" thickTop="1" thickBot="1" x14ac:dyDescent="0.3">
      <c r="A69" s="12" t="str">
        <f t="shared" si="125"/>
        <v>b</v>
      </c>
      <c r="B69" s="20" t="s">
        <v>0</v>
      </c>
      <c r="C69" s="43" t="s">
        <v>11</v>
      </c>
      <c r="D69" s="22"/>
      <c r="E69" s="22"/>
      <c r="F69" s="23">
        <v>5000</v>
      </c>
      <c r="G69" s="23">
        <v>5000</v>
      </c>
      <c r="H69" s="22">
        <v>5000</v>
      </c>
      <c r="I69" s="22">
        <v>1583</v>
      </c>
      <c r="J69" s="22">
        <v>3417</v>
      </c>
      <c r="K69" s="22">
        <f t="shared" si="128"/>
        <v>5000</v>
      </c>
      <c r="L69" s="22">
        <f t="shared" si="126"/>
        <v>0</v>
      </c>
      <c r="M69" s="24">
        <f t="shared" si="127"/>
        <v>1</v>
      </c>
      <c r="N69" s="25"/>
      <c r="O69" s="36" t="s">
        <v>254</v>
      </c>
    </row>
    <row r="70" spans="1:15" ht="19.5" thickTop="1" thickBot="1" x14ac:dyDescent="0.3">
      <c r="A70" s="12" t="str">
        <f t="shared" si="125"/>
        <v>b</v>
      </c>
      <c r="B70" s="20" t="s">
        <v>0</v>
      </c>
      <c r="C70" s="35" t="s">
        <v>12</v>
      </c>
      <c r="D70" s="22"/>
      <c r="E70" s="22"/>
      <c r="F70" s="23">
        <v>5000</v>
      </c>
      <c r="G70" s="23">
        <v>5000</v>
      </c>
      <c r="H70" s="22">
        <v>5000</v>
      </c>
      <c r="I70" s="22"/>
      <c r="J70" s="22">
        <v>5000</v>
      </c>
      <c r="K70" s="22">
        <f t="shared" si="128"/>
        <v>5000</v>
      </c>
      <c r="L70" s="22">
        <f t="shared" si="126"/>
        <v>0</v>
      </c>
      <c r="M70" s="24">
        <f t="shared" si="127"/>
        <v>1</v>
      </c>
      <c r="N70" s="25"/>
      <c r="O70" s="36" t="s">
        <v>254</v>
      </c>
    </row>
    <row r="71" spans="1:15" s="7" customFormat="1" ht="55.5" thickTop="1" thickBot="1" x14ac:dyDescent="0.3">
      <c r="A71" s="36" t="str">
        <f t="shared" si="125"/>
        <v>b</v>
      </c>
      <c r="B71" s="37" t="s">
        <v>30</v>
      </c>
      <c r="C71" s="38" t="s">
        <v>31</v>
      </c>
      <c r="D71" s="39">
        <f t="shared" ref="D71:E71" si="129">SUM(D72,D77)</f>
        <v>10819</v>
      </c>
      <c r="E71" s="39">
        <f t="shared" si="129"/>
        <v>0</v>
      </c>
      <c r="F71" s="40">
        <f t="shared" ref="F71:G71" si="130">SUM(F72,F77)</f>
        <v>5353000</v>
      </c>
      <c r="G71" s="40">
        <f t="shared" si="130"/>
        <v>4353000</v>
      </c>
      <c r="H71" s="39">
        <f t="shared" ref="H71" si="131">SUM(H72,H77)</f>
        <v>4353000</v>
      </c>
      <c r="I71" s="39">
        <f t="shared" ref="I71:J71" si="132">SUM(I72,I77)</f>
        <v>1962756</v>
      </c>
      <c r="J71" s="39">
        <f t="shared" si="132"/>
        <v>2632795</v>
      </c>
      <c r="K71" s="39">
        <f t="shared" si="128"/>
        <v>4595551</v>
      </c>
      <c r="L71" s="39">
        <f t="shared" si="126"/>
        <v>-242551</v>
      </c>
      <c r="M71" s="41">
        <f t="shared" si="127"/>
        <v>1.0557204226969905</v>
      </c>
      <c r="N71" s="42"/>
      <c r="O71" s="36" t="s">
        <v>255</v>
      </c>
    </row>
    <row r="72" spans="1:15" ht="19.5" thickTop="1" thickBot="1" x14ac:dyDescent="0.3">
      <c r="A72" s="12" t="str">
        <f t="shared" si="125"/>
        <v>b</v>
      </c>
      <c r="B72" s="20" t="s">
        <v>0</v>
      </c>
      <c r="C72" s="35" t="s">
        <v>5</v>
      </c>
      <c r="D72" s="22">
        <f t="shared" ref="D72:E72" si="133">SUM(D73:D76)</f>
        <v>10819</v>
      </c>
      <c r="E72" s="22">
        <f t="shared" si="133"/>
        <v>0</v>
      </c>
      <c r="F72" s="23">
        <f t="shared" ref="F72:G72" si="134">SUM(F73:F76)</f>
        <v>5143000</v>
      </c>
      <c r="G72" s="23">
        <f t="shared" si="134"/>
        <v>4143000</v>
      </c>
      <c r="H72" s="22">
        <f t="shared" ref="H72" si="135">SUM(H73:H76)</f>
        <v>4143000</v>
      </c>
      <c r="I72" s="22">
        <f t="shared" ref="I72:J72" si="136">SUM(I73:I76)</f>
        <v>1924288</v>
      </c>
      <c r="J72" s="22">
        <f t="shared" si="136"/>
        <v>2461263</v>
      </c>
      <c r="K72" s="22">
        <f t="shared" si="128"/>
        <v>4385551</v>
      </c>
      <c r="L72" s="22">
        <f t="shared" si="126"/>
        <v>-242551</v>
      </c>
      <c r="M72" s="24">
        <f t="shared" si="127"/>
        <v>1.0585447743181269</v>
      </c>
      <c r="N72" s="25"/>
      <c r="O72" s="36" t="s">
        <v>255</v>
      </c>
    </row>
    <row r="73" spans="1:15" ht="19.5" thickTop="1" thickBot="1" x14ac:dyDescent="0.3">
      <c r="A73" s="12" t="str">
        <f t="shared" si="125"/>
        <v>b</v>
      </c>
      <c r="B73" s="20" t="s">
        <v>0</v>
      </c>
      <c r="C73" s="43" t="s">
        <v>6</v>
      </c>
      <c r="D73" s="22"/>
      <c r="E73" s="22"/>
      <c r="F73" s="23">
        <v>3814000</v>
      </c>
      <c r="G73" s="23">
        <v>2814000</v>
      </c>
      <c r="H73" s="22">
        <v>2812000</v>
      </c>
      <c r="I73" s="22">
        <v>1219987</v>
      </c>
      <c r="J73" s="22">
        <v>1592013</v>
      </c>
      <c r="K73" s="22">
        <f t="shared" si="128"/>
        <v>2812000</v>
      </c>
      <c r="L73" s="22">
        <f t="shared" si="126"/>
        <v>0</v>
      </c>
      <c r="M73" s="24">
        <f t="shared" si="127"/>
        <v>1</v>
      </c>
      <c r="N73" s="25"/>
      <c r="O73" s="36" t="s">
        <v>255</v>
      </c>
    </row>
    <row r="74" spans="1:15" ht="19.5" thickTop="1" thickBot="1" x14ac:dyDescent="0.3">
      <c r="A74" s="12" t="str">
        <f t="shared" si="125"/>
        <v>b</v>
      </c>
      <c r="B74" s="20" t="s">
        <v>0</v>
      </c>
      <c r="C74" s="43" t="s">
        <v>7</v>
      </c>
      <c r="D74" s="22">
        <v>10819</v>
      </c>
      <c r="E74" s="22"/>
      <c r="F74" s="23">
        <v>1169000</v>
      </c>
      <c r="G74" s="23">
        <v>1169000</v>
      </c>
      <c r="H74" s="22">
        <v>1141000</v>
      </c>
      <c r="I74" s="22">
        <v>646048</v>
      </c>
      <c r="J74" s="22">
        <v>839952</v>
      </c>
      <c r="K74" s="22">
        <f t="shared" si="128"/>
        <v>1486000</v>
      </c>
      <c r="L74" s="22">
        <f t="shared" si="126"/>
        <v>-345000</v>
      </c>
      <c r="M74" s="24">
        <f t="shared" si="127"/>
        <v>1.3023663453111305</v>
      </c>
      <c r="N74" s="25"/>
      <c r="O74" s="36" t="s">
        <v>255</v>
      </c>
    </row>
    <row r="75" spans="1:15" ht="19.5" thickTop="1" thickBot="1" x14ac:dyDescent="0.3">
      <c r="A75" s="12" t="str">
        <f t="shared" si="125"/>
        <v>b</v>
      </c>
      <c r="B75" s="20" t="s">
        <v>0</v>
      </c>
      <c r="C75" s="43" t="s">
        <v>10</v>
      </c>
      <c r="D75" s="22"/>
      <c r="E75" s="22"/>
      <c r="F75" s="23">
        <v>50000</v>
      </c>
      <c r="G75" s="23">
        <v>50000</v>
      </c>
      <c r="H75" s="22">
        <v>80000</v>
      </c>
      <c r="I75" s="22">
        <v>56702</v>
      </c>
      <c r="J75" s="22">
        <v>23298</v>
      </c>
      <c r="K75" s="22">
        <f t="shared" si="128"/>
        <v>80000</v>
      </c>
      <c r="L75" s="22">
        <f t="shared" si="126"/>
        <v>0</v>
      </c>
      <c r="M75" s="24">
        <f t="shared" si="127"/>
        <v>1</v>
      </c>
      <c r="N75" s="25"/>
      <c r="O75" s="36" t="s">
        <v>255</v>
      </c>
    </row>
    <row r="76" spans="1:15" ht="19.5" thickTop="1" thickBot="1" x14ac:dyDescent="0.3">
      <c r="A76" s="12" t="str">
        <f t="shared" si="125"/>
        <v>b</v>
      </c>
      <c r="B76" s="20" t="s">
        <v>0</v>
      </c>
      <c r="C76" s="43" t="s">
        <v>11</v>
      </c>
      <c r="D76" s="22"/>
      <c r="E76" s="22"/>
      <c r="F76" s="23">
        <v>110000</v>
      </c>
      <c r="G76" s="23">
        <v>110000</v>
      </c>
      <c r="H76" s="22">
        <v>110000</v>
      </c>
      <c r="I76" s="22">
        <v>1551</v>
      </c>
      <c r="J76" s="22">
        <v>6000</v>
      </c>
      <c r="K76" s="22">
        <f t="shared" si="128"/>
        <v>7551</v>
      </c>
      <c r="L76" s="22">
        <f t="shared" si="126"/>
        <v>102449</v>
      </c>
      <c r="M76" s="24">
        <f t="shared" si="127"/>
        <v>6.8645454545454551E-2</v>
      </c>
      <c r="N76" s="25"/>
      <c r="O76" s="36" t="s">
        <v>255</v>
      </c>
    </row>
    <row r="77" spans="1:15" ht="19.5" thickTop="1" thickBot="1" x14ac:dyDescent="0.3">
      <c r="A77" s="12" t="str">
        <f t="shared" si="125"/>
        <v>b</v>
      </c>
      <c r="B77" s="20" t="s">
        <v>0</v>
      </c>
      <c r="C77" s="35" t="s">
        <v>12</v>
      </c>
      <c r="D77" s="22"/>
      <c r="E77" s="22"/>
      <c r="F77" s="23">
        <v>210000</v>
      </c>
      <c r="G77" s="23">
        <v>210000</v>
      </c>
      <c r="H77" s="22">
        <v>210000</v>
      </c>
      <c r="I77" s="22">
        <v>38468</v>
      </c>
      <c r="J77" s="22">
        <v>171532</v>
      </c>
      <c r="K77" s="22">
        <f t="shared" si="128"/>
        <v>210000</v>
      </c>
      <c r="L77" s="22">
        <f t="shared" si="126"/>
        <v>0</v>
      </c>
      <c r="M77" s="24">
        <f t="shared" si="127"/>
        <v>1</v>
      </c>
      <c r="N77" s="25"/>
      <c r="O77" s="36" t="s">
        <v>255</v>
      </c>
    </row>
    <row r="78" spans="1:15" s="7" customFormat="1" ht="37.5" thickTop="1" thickBot="1" x14ac:dyDescent="0.3">
      <c r="A78" s="36" t="str">
        <f t="shared" si="125"/>
        <v>b</v>
      </c>
      <c r="B78" s="37" t="s">
        <v>32</v>
      </c>
      <c r="C78" s="38" t="s">
        <v>33</v>
      </c>
      <c r="D78" s="39">
        <f t="shared" ref="D78:E78" si="137">SUM(D79,D84)</f>
        <v>24183</v>
      </c>
      <c r="E78" s="39">
        <f t="shared" si="137"/>
        <v>11128</v>
      </c>
      <c r="F78" s="40">
        <f t="shared" ref="F78:G78" si="138">SUM(F79,F84)</f>
        <v>4215000</v>
      </c>
      <c r="G78" s="40">
        <f t="shared" si="138"/>
        <v>4065000</v>
      </c>
      <c r="H78" s="39">
        <f t="shared" ref="H78" si="139">SUM(H79,H84)</f>
        <v>4495000</v>
      </c>
      <c r="I78" s="39">
        <f t="shared" ref="I78:J78" si="140">SUM(I79,I84)</f>
        <v>2020727</v>
      </c>
      <c r="J78" s="39">
        <f t="shared" si="140"/>
        <v>2744273</v>
      </c>
      <c r="K78" s="39">
        <f t="shared" si="128"/>
        <v>4765000</v>
      </c>
      <c r="L78" s="39">
        <f t="shared" si="126"/>
        <v>-270000</v>
      </c>
      <c r="M78" s="41">
        <f t="shared" si="127"/>
        <v>1.0600667408231368</v>
      </c>
      <c r="N78" s="42"/>
      <c r="O78" s="36" t="s">
        <v>256</v>
      </c>
    </row>
    <row r="79" spans="1:15" ht="19.5" thickTop="1" thickBot="1" x14ac:dyDescent="0.3">
      <c r="A79" s="12" t="str">
        <f t="shared" si="125"/>
        <v>b</v>
      </c>
      <c r="B79" s="20" t="s">
        <v>0</v>
      </c>
      <c r="C79" s="35" t="s">
        <v>5</v>
      </c>
      <c r="D79" s="22">
        <f t="shared" ref="D79:E79" si="141">SUM(D80:D83)</f>
        <v>24183</v>
      </c>
      <c r="E79" s="22">
        <f t="shared" si="141"/>
        <v>11128</v>
      </c>
      <c r="F79" s="23">
        <f t="shared" ref="F79:G79" si="142">SUM(F80:F83)</f>
        <v>4210000</v>
      </c>
      <c r="G79" s="23">
        <f t="shared" si="142"/>
        <v>4060000</v>
      </c>
      <c r="H79" s="22">
        <f t="shared" ref="H79" si="143">SUM(H80:H83)</f>
        <v>4460000</v>
      </c>
      <c r="I79" s="22">
        <f t="shared" ref="I79:J79" si="144">SUM(I80:I83)</f>
        <v>1998124</v>
      </c>
      <c r="J79" s="22">
        <f t="shared" si="144"/>
        <v>2731876</v>
      </c>
      <c r="K79" s="22">
        <f t="shared" si="128"/>
        <v>4730000</v>
      </c>
      <c r="L79" s="22">
        <f t="shared" si="126"/>
        <v>-270000</v>
      </c>
      <c r="M79" s="24">
        <f t="shared" si="127"/>
        <v>1.0605381165919283</v>
      </c>
      <c r="N79" s="25"/>
      <c r="O79" s="36" t="s">
        <v>256</v>
      </c>
    </row>
    <row r="80" spans="1:15" ht="19.5" thickTop="1" thickBot="1" x14ac:dyDescent="0.3">
      <c r="A80" s="12" t="str">
        <f t="shared" si="125"/>
        <v>b</v>
      </c>
      <c r="B80" s="20" t="s">
        <v>0</v>
      </c>
      <c r="C80" s="43" t="s">
        <v>6</v>
      </c>
      <c r="D80" s="22"/>
      <c r="E80" s="22"/>
      <c r="F80" s="23">
        <v>3500000</v>
      </c>
      <c r="G80" s="23">
        <v>3350000</v>
      </c>
      <c r="H80" s="22">
        <v>3098200</v>
      </c>
      <c r="I80" s="22">
        <v>1200413</v>
      </c>
      <c r="J80" s="22">
        <v>1897787</v>
      </c>
      <c r="K80" s="22">
        <f t="shared" si="128"/>
        <v>3098200</v>
      </c>
      <c r="L80" s="22">
        <f t="shared" si="126"/>
        <v>0</v>
      </c>
      <c r="M80" s="24">
        <f t="shared" si="127"/>
        <v>1</v>
      </c>
      <c r="N80" s="25"/>
      <c r="O80" s="36" t="s">
        <v>256</v>
      </c>
    </row>
    <row r="81" spans="1:15" ht="33.75" customHeight="1" thickTop="1" thickBot="1" x14ac:dyDescent="0.3">
      <c r="A81" s="12" t="str">
        <f t="shared" si="125"/>
        <v>b</v>
      </c>
      <c r="B81" s="20" t="s">
        <v>0</v>
      </c>
      <c r="C81" s="43" t="s">
        <v>7</v>
      </c>
      <c r="D81" s="22">
        <v>24183</v>
      </c>
      <c r="E81" s="22">
        <v>11128</v>
      </c>
      <c r="F81" s="23">
        <v>700000</v>
      </c>
      <c r="G81" s="23">
        <v>700000</v>
      </c>
      <c r="H81" s="22">
        <v>1300000</v>
      </c>
      <c r="I81" s="22">
        <v>756105</v>
      </c>
      <c r="J81" s="22">
        <v>793895</v>
      </c>
      <c r="K81" s="22">
        <f t="shared" si="128"/>
        <v>1550000</v>
      </c>
      <c r="L81" s="22">
        <f t="shared" si="126"/>
        <v>-250000</v>
      </c>
      <c r="M81" s="24">
        <f t="shared" si="127"/>
        <v>1.1923076923076923</v>
      </c>
      <c r="N81" s="25" t="s">
        <v>296</v>
      </c>
      <c r="O81" s="36" t="s">
        <v>256</v>
      </c>
    </row>
    <row r="82" spans="1:15" ht="19.5" thickTop="1" thickBot="1" x14ac:dyDescent="0.3">
      <c r="A82" s="12" t="str">
        <f t="shared" si="125"/>
        <v>b</v>
      </c>
      <c r="B82" s="20" t="s">
        <v>0</v>
      </c>
      <c r="C82" s="43" t="s">
        <v>10</v>
      </c>
      <c r="D82" s="22"/>
      <c r="E82" s="22"/>
      <c r="F82" s="23">
        <v>10000</v>
      </c>
      <c r="G82" s="23">
        <v>10000</v>
      </c>
      <c r="H82" s="22">
        <v>36800</v>
      </c>
      <c r="I82" s="22">
        <v>35124</v>
      </c>
      <c r="J82" s="22">
        <v>21676</v>
      </c>
      <c r="K82" s="22">
        <f t="shared" si="128"/>
        <v>56800</v>
      </c>
      <c r="L82" s="22">
        <f t="shared" si="126"/>
        <v>-20000</v>
      </c>
      <c r="M82" s="24">
        <f t="shared" si="127"/>
        <v>1.5434782608695652</v>
      </c>
      <c r="N82" s="25"/>
      <c r="O82" s="36" t="s">
        <v>256</v>
      </c>
    </row>
    <row r="83" spans="1:15" ht="19.5" thickTop="1" thickBot="1" x14ac:dyDescent="0.3">
      <c r="A83" s="12" t="str">
        <f t="shared" si="125"/>
        <v>b</v>
      </c>
      <c r="B83" s="20" t="s">
        <v>0</v>
      </c>
      <c r="C83" s="43" t="s">
        <v>11</v>
      </c>
      <c r="D83" s="22"/>
      <c r="E83" s="22"/>
      <c r="F83" s="23">
        <v>0</v>
      </c>
      <c r="G83" s="23">
        <v>0</v>
      </c>
      <c r="H83" s="22">
        <v>25000</v>
      </c>
      <c r="I83" s="22">
        <v>6482</v>
      </c>
      <c r="J83" s="22">
        <v>18518</v>
      </c>
      <c r="K83" s="22">
        <f t="shared" si="128"/>
        <v>25000</v>
      </c>
      <c r="L83" s="22">
        <f t="shared" si="126"/>
        <v>0</v>
      </c>
      <c r="M83" s="24">
        <f t="shared" si="127"/>
        <v>1</v>
      </c>
      <c r="N83" s="25"/>
      <c r="O83" s="36" t="s">
        <v>256</v>
      </c>
    </row>
    <row r="84" spans="1:15" ht="19.5" thickTop="1" thickBot="1" x14ac:dyDescent="0.3">
      <c r="A84" s="12" t="str">
        <f t="shared" si="125"/>
        <v>b</v>
      </c>
      <c r="B84" s="20" t="s">
        <v>0</v>
      </c>
      <c r="C84" s="35" t="s">
        <v>12</v>
      </c>
      <c r="D84" s="22"/>
      <c r="E84" s="22"/>
      <c r="F84" s="23">
        <v>5000</v>
      </c>
      <c r="G84" s="23">
        <v>5000</v>
      </c>
      <c r="H84" s="22">
        <v>35000</v>
      </c>
      <c r="I84" s="22">
        <v>22603</v>
      </c>
      <c r="J84" s="22">
        <v>12397</v>
      </c>
      <c r="K84" s="22">
        <f t="shared" si="128"/>
        <v>35000</v>
      </c>
      <c r="L84" s="22">
        <f t="shared" si="126"/>
        <v>0</v>
      </c>
      <c r="M84" s="24">
        <f t="shared" si="127"/>
        <v>1</v>
      </c>
      <c r="N84" s="25"/>
      <c r="O84" s="36" t="s">
        <v>256</v>
      </c>
    </row>
    <row r="85" spans="1:15" s="7" customFormat="1" ht="42" customHeight="1" thickTop="1" thickBot="1" x14ac:dyDescent="0.3">
      <c r="A85" s="36" t="str">
        <f t="shared" si="125"/>
        <v>b</v>
      </c>
      <c r="B85" s="37" t="s">
        <v>34</v>
      </c>
      <c r="C85" s="38" t="s">
        <v>35</v>
      </c>
      <c r="D85" s="39">
        <f t="shared" ref="D85:E85" si="145">SUM(D86,D90)</f>
        <v>0</v>
      </c>
      <c r="E85" s="39">
        <f t="shared" si="145"/>
        <v>0</v>
      </c>
      <c r="F85" s="40">
        <f t="shared" ref="F85:G85" si="146">SUM(F86,F90)</f>
        <v>1103000</v>
      </c>
      <c r="G85" s="40">
        <f t="shared" si="146"/>
        <v>703000</v>
      </c>
      <c r="H85" s="39">
        <f t="shared" ref="H85" si="147">SUM(H86,H90)</f>
        <v>703000</v>
      </c>
      <c r="I85" s="39">
        <f t="shared" ref="I85:J85" si="148">SUM(I86,I90)</f>
        <v>189725</v>
      </c>
      <c r="J85" s="39">
        <f t="shared" si="148"/>
        <v>513275</v>
      </c>
      <c r="K85" s="39">
        <f t="shared" si="128"/>
        <v>703000</v>
      </c>
      <c r="L85" s="39">
        <f t="shared" si="126"/>
        <v>0</v>
      </c>
      <c r="M85" s="41">
        <f t="shared" si="127"/>
        <v>1</v>
      </c>
      <c r="N85" s="42"/>
      <c r="O85" s="36" t="s">
        <v>257</v>
      </c>
    </row>
    <row r="86" spans="1:15" ht="19.5" thickTop="1" thickBot="1" x14ac:dyDescent="0.3">
      <c r="A86" s="12" t="str">
        <f t="shared" si="125"/>
        <v>b</v>
      </c>
      <c r="B86" s="20" t="s">
        <v>0</v>
      </c>
      <c r="C86" s="35" t="s">
        <v>5</v>
      </c>
      <c r="D86" s="22">
        <f t="shared" ref="D86:E86" si="149">SUM(D87:D89)</f>
        <v>0</v>
      </c>
      <c r="E86" s="22">
        <f t="shared" si="149"/>
        <v>0</v>
      </c>
      <c r="F86" s="23">
        <f t="shared" ref="F86:G86" si="150">SUM(F87:F89)</f>
        <v>1103000</v>
      </c>
      <c r="G86" s="23">
        <f t="shared" si="150"/>
        <v>703000</v>
      </c>
      <c r="H86" s="22">
        <f t="shared" ref="H86" si="151">SUM(H87:H89)</f>
        <v>643330</v>
      </c>
      <c r="I86" s="22">
        <f t="shared" ref="I86:J86" si="152">SUM(I87:I89)</f>
        <v>130055</v>
      </c>
      <c r="J86" s="22">
        <f t="shared" si="152"/>
        <v>513275</v>
      </c>
      <c r="K86" s="22">
        <f t="shared" si="128"/>
        <v>643330</v>
      </c>
      <c r="L86" s="22">
        <f t="shared" si="126"/>
        <v>0</v>
      </c>
      <c r="M86" s="24">
        <f t="shared" si="127"/>
        <v>1</v>
      </c>
      <c r="N86" s="25"/>
      <c r="O86" s="36" t="s">
        <v>257</v>
      </c>
    </row>
    <row r="87" spans="1:15" ht="19.5" thickTop="1" thickBot="1" x14ac:dyDescent="0.3">
      <c r="A87" s="12" t="str">
        <f t="shared" si="125"/>
        <v>b</v>
      </c>
      <c r="B87" s="20" t="s">
        <v>0</v>
      </c>
      <c r="C87" s="43" t="s">
        <v>6</v>
      </c>
      <c r="D87" s="22"/>
      <c r="E87" s="22"/>
      <c r="F87" s="23">
        <v>975000</v>
      </c>
      <c r="G87" s="23">
        <v>575000</v>
      </c>
      <c r="H87" s="22">
        <v>570000</v>
      </c>
      <c r="I87" s="22">
        <v>115530</v>
      </c>
      <c r="J87" s="22">
        <v>454470</v>
      </c>
      <c r="K87" s="22">
        <f t="shared" si="128"/>
        <v>570000</v>
      </c>
      <c r="L87" s="22">
        <f t="shared" si="126"/>
        <v>0</v>
      </c>
      <c r="M87" s="24">
        <f t="shared" si="127"/>
        <v>1</v>
      </c>
      <c r="N87" s="25"/>
      <c r="O87" s="36" t="s">
        <v>257</v>
      </c>
    </row>
    <row r="88" spans="1:15" ht="19.5" thickTop="1" thickBot="1" x14ac:dyDescent="0.3">
      <c r="A88" s="12" t="str">
        <f t="shared" si="125"/>
        <v>b</v>
      </c>
      <c r="B88" s="20" t="s">
        <v>0</v>
      </c>
      <c r="C88" s="43" t="s">
        <v>7</v>
      </c>
      <c r="D88" s="22"/>
      <c r="E88" s="22"/>
      <c r="F88" s="23">
        <v>128000</v>
      </c>
      <c r="G88" s="23">
        <v>128000</v>
      </c>
      <c r="H88" s="22">
        <v>68330</v>
      </c>
      <c r="I88" s="22">
        <v>12027</v>
      </c>
      <c r="J88" s="22">
        <v>56303</v>
      </c>
      <c r="K88" s="22">
        <f t="shared" si="128"/>
        <v>68330</v>
      </c>
      <c r="L88" s="22">
        <f t="shared" si="126"/>
        <v>0</v>
      </c>
      <c r="M88" s="24">
        <f t="shared" si="127"/>
        <v>1</v>
      </c>
      <c r="N88" s="25"/>
      <c r="O88" s="36" t="s">
        <v>257</v>
      </c>
    </row>
    <row r="89" spans="1:15" ht="19.5" thickTop="1" thickBot="1" x14ac:dyDescent="0.3">
      <c r="A89" s="12" t="str">
        <f t="shared" si="125"/>
        <v>b</v>
      </c>
      <c r="B89" s="20" t="s">
        <v>0</v>
      </c>
      <c r="C89" s="43" t="s">
        <v>10</v>
      </c>
      <c r="D89" s="22"/>
      <c r="E89" s="22"/>
      <c r="F89" s="23">
        <v>0</v>
      </c>
      <c r="G89" s="23">
        <v>0</v>
      </c>
      <c r="H89" s="22">
        <v>5000</v>
      </c>
      <c r="I89" s="22">
        <v>2498</v>
      </c>
      <c r="J89" s="22">
        <v>2502</v>
      </c>
      <c r="K89" s="22">
        <f t="shared" si="128"/>
        <v>5000</v>
      </c>
      <c r="L89" s="22">
        <f t="shared" si="126"/>
        <v>0</v>
      </c>
      <c r="M89" s="24">
        <f t="shared" si="127"/>
        <v>1</v>
      </c>
      <c r="N89" s="25"/>
      <c r="O89" s="36" t="s">
        <v>257</v>
      </c>
    </row>
    <row r="90" spans="1:15" ht="19.5" thickTop="1" thickBot="1" x14ac:dyDescent="0.3">
      <c r="A90" s="12" t="str">
        <f t="shared" si="125"/>
        <v>b</v>
      </c>
      <c r="B90" s="20" t="s">
        <v>0</v>
      </c>
      <c r="C90" s="35" t="s">
        <v>12</v>
      </c>
      <c r="D90" s="22"/>
      <c r="E90" s="22"/>
      <c r="F90" s="23">
        <v>0</v>
      </c>
      <c r="G90" s="23">
        <v>0</v>
      </c>
      <c r="H90" s="22">
        <v>59670</v>
      </c>
      <c r="I90" s="22">
        <v>59670</v>
      </c>
      <c r="J90" s="22"/>
      <c r="K90" s="22">
        <f t="shared" si="128"/>
        <v>59670</v>
      </c>
      <c r="L90" s="22">
        <f t="shared" si="126"/>
        <v>0</v>
      </c>
      <c r="M90" s="24">
        <f t="shared" si="127"/>
        <v>1</v>
      </c>
      <c r="N90" s="25"/>
      <c r="O90" s="36" t="s">
        <v>257</v>
      </c>
    </row>
    <row r="91" spans="1:15" s="6" customFormat="1" ht="19.5" thickTop="1" thickBot="1" x14ac:dyDescent="0.3">
      <c r="A91" s="28" t="str">
        <f t="shared" si="125"/>
        <v>b</v>
      </c>
      <c r="B91" s="29" t="s">
        <v>36</v>
      </c>
      <c r="C91" s="30" t="s">
        <v>37</v>
      </c>
      <c r="D91" s="31">
        <f t="shared" ref="D91:H91" si="153">SUM(D98,D103,D108,D244,D259,D265)</f>
        <v>89141</v>
      </c>
      <c r="E91" s="31">
        <f t="shared" ref="E91" si="154">SUM(E98,E103,E108,E244,E259,E265)</f>
        <v>6020</v>
      </c>
      <c r="F91" s="32">
        <f t="shared" si="153"/>
        <v>3126000000</v>
      </c>
      <c r="G91" s="32">
        <f t="shared" ref="G91" si="155">SUM(G98,G103,G108,G244,G259,G265)</f>
        <v>3911800000</v>
      </c>
      <c r="H91" s="31">
        <f t="shared" si="153"/>
        <v>3911800000</v>
      </c>
      <c r="I91" s="31">
        <f t="shared" ref="I91:J91" si="156">SUM(I98,I103,I108,I244,I259,I265)</f>
        <v>1810103558</v>
      </c>
      <c r="J91" s="31">
        <f t="shared" si="156"/>
        <v>1690596770</v>
      </c>
      <c r="K91" s="31">
        <f t="shared" si="128"/>
        <v>3500700328</v>
      </c>
      <c r="L91" s="31">
        <f t="shared" si="126"/>
        <v>411099672</v>
      </c>
      <c r="M91" s="33">
        <f t="shared" si="127"/>
        <v>0.89490779896722739</v>
      </c>
      <c r="N91" s="34"/>
      <c r="O91" s="28"/>
    </row>
    <row r="92" spans="1:15" ht="19.5" thickTop="1" thickBot="1" x14ac:dyDescent="0.3">
      <c r="A92" s="12" t="str">
        <f t="shared" si="125"/>
        <v>b</v>
      </c>
      <c r="B92" s="20" t="s">
        <v>0</v>
      </c>
      <c r="C92" s="26" t="s">
        <v>5</v>
      </c>
      <c r="D92" s="22">
        <f t="shared" ref="D92:H92" si="157">SUM(D99,D104,D109,D245,D260,D266)</f>
        <v>89141</v>
      </c>
      <c r="E92" s="22">
        <f t="shared" ref="E92" si="158">SUM(E99,E104,E109,E245,E260,E266)</f>
        <v>6020</v>
      </c>
      <c r="F92" s="23">
        <f t="shared" si="157"/>
        <v>3125910000</v>
      </c>
      <c r="G92" s="23">
        <f t="shared" ref="G92" si="159">SUM(G99,G104,G109,G245,G260,G266)</f>
        <v>3911710000</v>
      </c>
      <c r="H92" s="22">
        <f t="shared" si="157"/>
        <v>3911710000</v>
      </c>
      <c r="I92" s="22">
        <f t="shared" ref="I92:J92" si="160">SUM(I99,I104,I109,I245,I260,I266)</f>
        <v>1810049357</v>
      </c>
      <c r="J92" s="22">
        <f t="shared" si="160"/>
        <v>1690560971</v>
      </c>
      <c r="K92" s="22">
        <f t="shared" si="128"/>
        <v>3500610328</v>
      </c>
      <c r="L92" s="22">
        <f t="shared" si="126"/>
        <v>411099672</v>
      </c>
      <c r="M92" s="24">
        <f t="shared" si="127"/>
        <v>0.89490538102262185</v>
      </c>
      <c r="N92" s="25"/>
      <c r="O92" s="12"/>
    </row>
    <row r="93" spans="1:15" ht="19.5" thickTop="1" thickBot="1" x14ac:dyDescent="0.3">
      <c r="A93" s="12" t="str">
        <f t="shared" si="125"/>
        <v>b</v>
      </c>
      <c r="B93" s="20" t="s">
        <v>0</v>
      </c>
      <c r="C93" s="35" t="s">
        <v>7</v>
      </c>
      <c r="D93" s="22">
        <f t="shared" ref="D93:H93" si="161">SUM(D105,D110,D261)</f>
        <v>89141</v>
      </c>
      <c r="E93" s="22">
        <f t="shared" ref="E93" si="162">SUM(E105,E110,E261)</f>
        <v>0</v>
      </c>
      <c r="F93" s="23">
        <f t="shared" si="161"/>
        <v>11330000</v>
      </c>
      <c r="G93" s="23">
        <f t="shared" ref="G93" si="163">SUM(G105,G110,G261)</f>
        <v>11330000</v>
      </c>
      <c r="H93" s="22">
        <f t="shared" si="161"/>
        <v>11126450</v>
      </c>
      <c r="I93" s="22">
        <f t="shared" ref="I93:J93" si="164">SUM(I105,I110,I261)</f>
        <v>4870595</v>
      </c>
      <c r="J93" s="22">
        <f t="shared" si="164"/>
        <v>5683571</v>
      </c>
      <c r="K93" s="22">
        <f t="shared" si="128"/>
        <v>10554166</v>
      </c>
      <c r="L93" s="22">
        <f t="shared" si="126"/>
        <v>572284</v>
      </c>
      <c r="M93" s="24">
        <f t="shared" si="127"/>
        <v>0.94856544540262167</v>
      </c>
      <c r="N93" s="25"/>
      <c r="O93" s="12"/>
    </row>
    <row r="94" spans="1:15" ht="19.5" thickTop="1" thickBot="1" x14ac:dyDescent="0.3">
      <c r="A94" s="12" t="str">
        <f t="shared" si="125"/>
        <v>b</v>
      </c>
      <c r="B94" s="20" t="s">
        <v>0</v>
      </c>
      <c r="C94" s="35" t="s">
        <v>9</v>
      </c>
      <c r="D94" s="22">
        <f t="shared" ref="D94:H94" si="165">SUM(D100)</f>
        <v>0</v>
      </c>
      <c r="E94" s="22">
        <f t="shared" ref="E94" si="166">SUM(E100)</f>
        <v>0</v>
      </c>
      <c r="F94" s="23">
        <f t="shared" si="165"/>
        <v>0</v>
      </c>
      <c r="G94" s="23">
        <f t="shared" ref="G94" si="167">SUM(G100)</f>
        <v>0</v>
      </c>
      <c r="H94" s="22">
        <f t="shared" si="165"/>
        <v>21000</v>
      </c>
      <c r="I94" s="22">
        <f t="shared" ref="I94:J94" si="168">SUM(I100)</f>
        <v>20119</v>
      </c>
      <c r="J94" s="22">
        <f t="shared" si="168"/>
        <v>0</v>
      </c>
      <c r="K94" s="22">
        <f t="shared" si="128"/>
        <v>20119</v>
      </c>
      <c r="L94" s="22">
        <f t="shared" si="126"/>
        <v>881</v>
      </c>
      <c r="M94" s="24">
        <f t="shared" si="127"/>
        <v>0.95804761904761904</v>
      </c>
      <c r="N94" s="25"/>
      <c r="O94" s="12"/>
    </row>
    <row r="95" spans="1:15" ht="19.5" thickTop="1" thickBot="1" x14ac:dyDescent="0.3">
      <c r="A95" s="12" t="str">
        <f t="shared" si="125"/>
        <v>b</v>
      </c>
      <c r="B95" s="20" t="s">
        <v>0</v>
      </c>
      <c r="C95" s="35" t="s">
        <v>10</v>
      </c>
      <c r="D95" s="22">
        <f t="shared" ref="D95:H95" si="169">SUM(D101,D106,D111,D246,D262,D267)</f>
        <v>0</v>
      </c>
      <c r="E95" s="22">
        <f t="shared" ref="E95" si="170">SUM(E101,E106,E111,E246,E262,E267)</f>
        <v>0</v>
      </c>
      <c r="F95" s="23">
        <f t="shared" si="169"/>
        <v>3108930000</v>
      </c>
      <c r="G95" s="23">
        <f t="shared" ref="G95" si="171">SUM(G101,G106,G111,G246,G262,G267)</f>
        <v>3894730000</v>
      </c>
      <c r="H95" s="22">
        <f t="shared" si="169"/>
        <v>3894308050</v>
      </c>
      <c r="I95" s="22">
        <f t="shared" ref="I95:J95" si="172">SUM(I101,I106,I111,I246,I262,I267)</f>
        <v>1803882983</v>
      </c>
      <c r="J95" s="22">
        <f t="shared" si="172"/>
        <v>1679904580</v>
      </c>
      <c r="K95" s="22">
        <f t="shared" si="128"/>
        <v>3483787563</v>
      </c>
      <c r="L95" s="22">
        <f t="shared" si="126"/>
        <v>410520487</v>
      </c>
      <c r="M95" s="24">
        <f t="shared" si="127"/>
        <v>0.89458448542610802</v>
      </c>
      <c r="N95" s="25"/>
      <c r="O95" s="12"/>
    </row>
    <row r="96" spans="1:15" ht="19.5" thickTop="1" thickBot="1" x14ac:dyDescent="0.3">
      <c r="A96" s="12" t="str">
        <f t="shared" si="125"/>
        <v>b</v>
      </c>
      <c r="B96" s="20" t="s">
        <v>0</v>
      </c>
      <c r="C96" s="35" t="s">
        <v>11</v>
      </c>
      <c r="D96" s="22">
        <f t="shared" ref="D96:H96" si="173">SUM(D102,D107,D112,D263)</f>
        <v>0</v>
      </c>
      <c r="E96" s="22">
        <f t="shared" ref="E96" si="174">SUM(E102,E107,E112,E263)</f>
        <v>6020</v>
      </c>
      <c r="F96" s="23">
        <f t="shared" si="173"/>
        <v>5650000</v>
      </c>
      <c r="G96" s="23">
        <f t="shared" ref="G96" si="175">SUM(G102,G107,G112,G263)</f>
        <v>5650000</v>
      </c>
      <c r="H96" s="22">
        <f t="shared" si="173"/>
        <v>6254500</v>
      </c>
      <c r="I96" s="22">
        <f t="shared" ref="I96:J96" si="176">SUM(I102,I107,I112,I263)</f>
        <v>1275660</v>
      </c>
      <c r="J96" s="22">
        <f t="shared" si="176"/>
        <v>4972820</v>
      </c>
      <c r="K96" s="22">
        <f t="shared" si="128"/>
        <v>6248480</v>
      </c>
      <c r="L96" s="22">
        <f t="shared" si="126"/>
        <v>6020</v>
      </c>
      <c r="M96" s="24">
        <f t="shared" si="127"/>
        <v>0.99903749300503641</v>
      </c>
      <c r="N96" s="25"/>
      <c r="O96" s="12"/>
    </row>
    <row r="97" spans="1:15" ht="19.5" thickTop="1" thickBot="1" x14ac:dyDescent="0.3">
      <c r="A97" s="12" t="str">
        <f t="shared" si="125"/>
        <v>b</v>
      </c>
      <c r="B97" s="20" t="s">
        <v>0</v>
      </c>
      <c r="C97" s="26" t="s">
        <v>12</v>
      </c>
      <c r="D97" s="22">
        <f t="shared" ref="D97:H97" si="177">SUM(D264)</f>
        <v>0</v>
      </c>
      <c r="E97" s="22">
        <f t="shared" ref="E97" si="178">SUM(E264)</f>
        <v>0</v>
      </c>
      <c r="F97" s="23">
        <f t="shared" si="177"/>
        <v>90000</v>
      </c>
      <c r="G97" s="23">
        <f t="shared" ref="G97" si="179">SUM(G264)</f>
        <v>90000</v>
      </c>
      <c r="H97" s="22">
        <f t="shared" si="177"/>
        <v>90000</v>
      </c>
      <c r="I97" s="22">
        <f t="shared" ref="I97:J97" si="180">SUM(I264)</f>
        <v>54201</v>
      </c>
      <c r="J97" s="22">
        <f t="shared" si="180"/>
        <v>35799</v>
      </c>
      <c r="K97" s="22">
        <f t="shared" si="128"/>
        <v>90000</v>
      </c>
      <c r="L97" s="22">
        <f t="shared" si="126"/>
        <v>0</v>
      </c>
      <c r="M97" s="24">
        <f t="shared" si="127"/>
        <v>1</v>
      </c>
      <c r="N97" s="25"/>
      <c r="O97" s="12"/>
    </row>
    <row r="98" spans="1:15" s="7" customFormat="1" ht="39" customHeight="1" thickTop="1" thickBot="1" x14ac:dyDescent="0.3">
      <c r="A98" s="36" t="str">
        <f t="shared" ref="A98:A129" si="181">IF(D98+F98+H98+I98+J98+K98&lt;=0,"a","b")</f>
        <v>b</v>
      </c>
      <c r="B98" s="37" t="s">
        <v>38</v>
      </c>
      <c r="C98" s="38" t="s">
        <v>39</v>
      </c>
      <c r="D98" s="39">
        <f t="shared" ref="D98:E98" si="182">SUM(D99)</f>
        <v>0</v>
      </c>
      <c r="E98" s="39">
        <f t="shared" si="182"/>
        <v>0</v>
      </c>
      <c r="F98" s="40">
        <f t="shared" ref="F98:G98" si="183">SUM(F99)</f>
        <v>2230000000</v>
      </c>
      <c r="G98" s="40">
        <f t="shared" si="183"/>
        <v>2230000000</v>
      </c>
      <c r="H98" s="39">
        <f t="shared" ref="H98" si="184">SUM(H99)</f>
        <v>2230000000</v>
      </c>
      <c r="I98" s="39">
        <f t="shared" ref="I98:J98" si="185">SUM(I99)</f>
        <v>1079024078</v>
      </c>
      <c r="J98" s="39">
        <f t="shared" si="185"/>
        <v>1168684376</v>
      </c>
      <c r="K98" s="39">
        <f t="shared" si="128"/>
        <v>2247708454</v>
      </c>
      <c r="L98" s="39">
        <f t="shared" si="126"/>
        <v>-17708454</v>
      </c>
      <c r="M98" s="41">
        <f t="shared" si="127"/>
        <v>1.0079410107623319</v>
      </c>
      <c r="N98" s="42"/>
      <c r="O98" s="36" t="s">
        <v>253</v>
      </c>
    </row>
    <row r="99" spans="1:15" ht="19.5" thickTop="1" thickBot="1" x14ac:dyDescent="0.3">
      <c r="A99" s="12" t="str">
        <f t="shared" si="181"/>
        <v>b</v>
      </c>
      <c r="B99" s="20" t="s">
        <v>0</v>
      </c>
      <c r="C99" s="35" t="s">
        <v>5</v>
      </c>
      <c r="D99" s="22">
        <f t="shared" ref="D99:E99" si="186">SUM(D100,D101:D102)</f>
        <v>0</v>
      </c>
      <c r="E99" s="22">
        <f t="shared" si="186"/>
        <v>0</v>
      </c>
      <c r="F99" s="23">
        <f t="shared" ref="F99:G99" si="187">SUM(F100,F101:F102)</f>
        <v>2230000000</v>
      </c>
      <c r="G99" s="23">
        <f t="shared" si="187"/>
        <v>2230000000</v>
      </c>
      <c r="H99" s="22">
        <f t="shared" ref="H99" si="188">SUM(H100,H101:H102)</f>
        <v>2230000000</v>
      </c>
      <c r="I99" s="22">
        <f t="shared" ref="I99:J99" si="189">SUM(I100,I101:I102)</f>
        <v>1079024078</v>
      </c>
      <c r="J99" s="22">
        <f t="shared" si="189"/>
        <v>1168684376</v>
      </c>
      <c r="K99" s="22">
        <f t="shared" si="128"/>
        <v>2247708454</v>
      </c>
      <c r="L99" s="22">
        <f t="shared" si="126"/>
        <v>-17708454</v>
      </c>
      <c r="M99" s="24">
        <f t="shared" si="127"/>
        <v>1.0079410107623319</v>
      </c>
      <c r="N99" s="25"/>
      <c r="O99" s="36" t="s">
        <v>253</v>
      </c>
    </row>
    <row r="100" spans="1:15" ht="19.5" thickTop="1" thickBot="1" x14ac:dyDescent="0.3">
      <c r="A100" s="12" t="str">
        <f t="shared" si="181"/>
        <v>b</v>
      </c>
      <c r="B100" s="20" t="s">
        <v>0</v>
      </c>
      <c r="C100" s="43" t="s">
        <v>9</v>
      </c>
      <c r="D100" s="22"/>
      <c r="E100" s="22"/>
      <c r="F100" s="23">
        <v>0</v>
      </c>
      <c r="G100" s="23">
        <v>0</v>
      </c>
      <c r="H100" s="22">
        <v>21000</v>
      </c>
      <c r="I100" s="22">
        <v>20119</v>
      </c>
      <c r="J100" s="22"/>
      <c r="K100" s="22">
        <f t="shared" si="128"/>
        <v>20119</v>
      </c>
      <c r="L100" s="22">
        <f t="shared" si="126"/>
        <v>881</v>
      </c>
      <c r="M100" s="24">
        <f t="shared" si="127"/>
        <v>0.95804761904761904</v>
      </c>
      <c r="N100" s="25"/>
      <c r="O100" s="36" t="s">
        <v>253</v>
      </c>
    </row>
    <row r="101" spans="1:15" ht="19.5" thickTop="1" thickBot="1" x14ac:dyDescent="0.3">
      <c r="A101" s="12" t="str">
        <f t="shared" si="181"/>
        <v>b</v>
      </c>
      <c r="B101" s="20" t="s">
        <v>0</v>
      </c>
      <c r="C101" s="43" t="s">
        <v>10</v>
      </c>
      <c r="D101" s="22"/>
      <c r="E101" s="22"/>
      <c r="F101" s="23">
        <v>2230000000</v>
      </c>
      <c r="G101" s="23">
        <v>2230000000</v>
      </c>
      <c r="H101" s="22">
        <v>2229679000</v>
      </c>
      <c r="I101" s="22">
        <v>1078720427</v>
      </c>
      <c r="J101" s="22">
        <v>1168667908</v>
      </c>
      <c r="K101" s="22">
        <f t="shared" si="128"/>
        <v>2247388335</v>
      </c>
      <c r="L101" s="22">
        <f t="shared" si="126"/>
        <v>-17709335</v>
      </c>
      <c r="M101" s="24">
        <f t="shared" si="127"/>
        <v>1.0079425491292693</v>
      </c>
      <c r="N101" s="25"/>
      <c r="O101" s="36" t="s">
        <v>253</v>
      </c>
    </row>
    <row r="102" spans="1:15" ht="19.5" thickTop="1" thickBot="1" x14ac:dyDescent="0.3">
      <c r="A102" s="12" t="str">
        <f t="shared" si="181"/>
        <v>b</v>
      </c>
      <c r="B102" s="20" t="s">
        <v>0</v>
      </c>
      <c r="C102" s="43" t="s">
        <v>11</v>
      </c>
      <c r="D102" s="22"/>
      <c r="E102" s="22"/>
      <c r="F102" s="23">
        <v>0</v>
      </c>
      <c r="G102" s="23">
        <v>0</v>
      </c>
      <c r="H102" s="22">
        <f>200000+100000</f>
        <v>300000</v>
      </c>
      <c r="I102" s="22">
        <v>283532</v>
      </c>
      <c r="J102" s="22">
        <v>16468</v>
      </c>
      <c r="K102" s="22">
        <f t="shared" si="128"/>
        <v>300000</v>
      </c>
      <c r="L102" s="22">
        <f t="shared" si="126"/>
        <v>0</v>
      </c>
      <c r="M102" s="24">
        <f t="shared" si="127"/>
        <v>1</v>
      </c>
      <c r="N102" s="25"/>
      <c r="O102" s="36" t="s">
        <v>253</v>
      </c>
    </row>
    <row r="103" spans="1:15" s="7" customFormat="1" ht="35.25" customHeight="1" thickTop="1" thickBot="1" x14ac:dyDescent="0.3">
      <c r="A103" s="36" t="str">
        <f t="shared" si="181"/>
        <v>b</v>
      </c>
      <c r="B103" s="37" t="s">
        <v>40</v>
      </c>
      <c r="C103" s="38" t="s">
        <v>41</v>
      </c>
      <c r="D103" s="39">
        <f t="shared" ref="D103:E103" si="190">SUM(D104)</f>
        <v>0</v>
      </c>
      <c r="E103" s="39">
        <f t="shared" si="190"/>
        <v>0</v>
      </c>
      <c r="F103" s="40">
        <f t="shared" ref="F103:G103" si="191">SUM(F104)</f>
        <v>793000000</v>
      </c>
      <c r="G103" s="40">
        <f t="shared" si="191"/>
        <v>793000000</v>
      </c>
      <c r="H103" s="39">
        <f t="shared" ref="H103" si="192">SUM(H104)</f>
        <v>789593163</v>
      </c>
      <c r="I103" s="39">
        <f t="shared" ref="I103:J103" si="193">SUM(I104)</f>
        <v>390391195</v>
      </c>
      <c r="J103" s="39">
        <f t="shared" si="193"/>
        <v>403966069</v>
      </c>
      <c r="K103" s="39">
        <f t="shared" si="128"/>
        <v>794357264</v>
      </c>
      <c r="L103" s="39">
        <f t="shared" si="126"/>
        <v>-4764101</v>
      </c>
      <c r="M103" s="41">
        <f t="shared" si="127"/>
        <v>1.006033614807275</v>
      </c>
      <c r="N103" s="42"/>
      <c r="O103" s="36" t="s">
        <v>253</v>
      </c>
    </row>
    <row r="104" spans="1:15" ht="19.5" thickTop="1" thickBot="1" x14ac:dyDescent="0.3">
      <c r="A104" s="12" t="str">
        <f t="shared" si="181"/>
        <v>b</v>
      </c>
      <c r="B104" s="20" t="s">
        <v>0</v>
      </c>
      <c r="C104" s="35" t="s">
        <v>5</v>
      </c>
      <c r="D104" s="22">
        <f t="shared" ref="D104:E104" si="194">SUM(D105:D107)</f>
        <v>0</v>
      </c>
      <c r="E104" s="22">
        <f t="shared" si="194"/>
        <v>0</v>
      </c>
      <c r="F104" s="23">
        <f t="shared" ref="F104:G104" si="195">SUM(F105:F107)</f>
        <v>793000000</v>
      </c>
      <c r="G104" s="23">
        <f t="shared" si="195"/>
        <v>793000000</v>
      </c>
      <c r="H104" s="22">
        <f t="shared" ref="H104" si="196">SUM(H105:H107)</f>
        <v>789593163</v>
      </c>
      <c r="I104" s="22">
        <f t="shared" ref="I104:J104" si="197">SUM(I105:I107)</f>
        <v>390391195</v>
      </c>
      <c r="J104" s="22">
        <f t="shared" si="197"/>
        <v>403966069</v>
      </c>
      <c r="K104" s="22">
        <f t="shared" si="128"/>
        <v>794357264</v>
      </c>
      <c r="L104" s="22">
        <f t="shared" si="126"/>
        <v>-4764101</v>
      </c>
      <c r="M104" s="24">
        <f t="shared" si="127"/>
        <v>1.006033614807275</v>
      </c>
      <c r="N104" s="25"/>
      <c r="O104" s="36" t="s">
        <v>253</v>
      </c>
    </row>
    <row r="105" spans="1:15" ht="19.5" thickTop="1" thickBot="1" x14ac:dyDescent="0.3">
      <c r="A105" s="12" t="str">
        <f t="shared" si="181"/>
        <v>b</v>
      </c>
      <c r="B105" s="20" t="s">
        <v>0</v>
      </c>
      <c r="C105" s="43" t="s">
        <v>7</v>
      </c>
      <c r="D105" s="22"/>
      <c r="E105" s="22"/>
      <c r="F105" s="23">
        <v>3000000</v>
      </c>
      <c r="G105" s="23">
        <v>3000000</v>
      </c>
      <c r="H105" s="22">
        <v>3000000</v>
      </c>
      <c r="I105" s="22">
        <v>930775</v>
      </c>
      <c r="J105" s="22">
        <v>1469225</v>
      </c>
      <c r="K105" s="22">
        <f t="shared" si="128"/>
        <v>2400000</v>
      </c>
      <c r="L105" s="22">
        <f t="shared" si="126"/>
        <v>600000</v>
      </c>
      <c r="M105" s="24">
        <f t="shared" si="127"/>
        <v>0.8</v>
      </c>
      <c r="N105" s="25"/>
      <c r="O105" s="36" t="s">
        <v>253</v>
      </c>
    </row>
    <row r="106" spans="1:15" ht="19.5" thickTop="1" thickBot="1" x14ac:dyDescent="0.3">
      <c r="A106" s="12" t="str">
        <f t="shared" si="181"/>
        <v>b</v>
      </c>
      <c r="B106" s="20" t="s">
        <v>0</v>
      </c>
      <c r="C106" s="43" t="s">
        <v>10</v>
      </c>
      <c r="D106" s="22"/>
      <c r="E106" s="22"/>
      <c r="F106" s="23">
        <v>790000000</v>
      </c>
      <c r="G106" s="23">
        <v>790000000</v>
      </c>
      <c r="H106" s="22">
        <v>786543163</v>
      </c>
      <c r="I106" s="22">
        <v>389435264</v>
      </c>
      <c r="J106" s="22">
        <v>402472000</v>
      </c>
      <c r="K106" s="22">
        <f t="shared" si="128"/>
        <v>791907264</v>
      </c>
      <c r="L106" s="22">
        <f t="shared" si="126"/>
        <v>-5364101</v>
      </c>
      <c r="M106" s="24">
        <f t="shared" si="127"/>
        <v>1.0068198431469932</v>
      </c>
      <c r="N106" s="25"/>
      <c r="O106" s="36" t="s">
        <v>253</v>
      </c>
    </row>
    <row r="107" spans="1:15" ht="19.5" thickTop="1" thickBot="1" x14ac:dyDescent="0.3">
      <c r="A107" s="12" t="str">
        <f t="shared" si="181"/>
        <v>b</v>
      </c>
      <c r="B107" s="20" t="s">
        <v>0</v>
      </c>
      <c r="C107" s="43" t="s">
        <v>11</v>
      </c>
      <c r="D107" s="22"/>
      <c r="E107" s="22"/>
      <c r="F107" s="23">
        <v>0</v>
      </c>
      <c r="G107" s="23">
        <v>0</v>
      </c>
      <c r="H107" s="22">
        <v>50000</v>
      </c>
      <c r="I107" s="22">
        <v>25156</v>
      </c>
      <c r="J107" s="22">
        <v>24844</v>
      </c>
      <c r="K107" s="22">
        <f t="shared" si="128"/>
        <v>50000</v>
      </c>
      <c r="L107" s="22">
        <f t="shared" si="126"/>
        <v>0</v>
      </c>
      <c r="M107" s="24">
        <f t="shared" si="127"/>
        <v>1</v>
      </c>
      <c r="N107" s="25"/>
      <c r="O107" s="36" t="s">
        <v>253</v>
      </c>
    </row>
    <row r="108" spans="1:15" s="7" customFormat="1" ht="33.75" customHeight="1" thickTop="1" thickBot="1" x14ac:dyDescent="0.3">
      <c r="A108" s="36" t="str">
        <f t="shared" si="181"/>
        <v>b</v>
      </c>
      <c r="B108" s="37" t="s">
        <v>42</v>
      </c>
      <c r="C108" s="38" t="s">
        <v>43</v>
      </c>
      <c r="D108" s="39">
        <f t="shared" ref="D108:H108" si="198">SUM(D113,D122,D131,D140,D149,D158,D167,D176,D185,D196,D205,D214,D223,D232,D241)</f>
        <v>0</v>
      </c>
      <c r="E108" s="39">
        <f t="shared" ref="E108" si="199">SUM(E113,E122,E131,E140,E149,E158,E167,E176,E185,E196,E205,E214,E223,E232,E241)</f>
        <v>6020</v>
      </c>
      <c r="F108" s="40">
        <f t="shared" si="198"/>
        <v>37400000</v>
      </c>
      <c r="G108" s="40">
        <f t="shared" ref="G108" si="200">SUM(G113,G122,G131,G140,G149,G158,G167,G176,G185,G196,G205,G214,G223,G232,G241)</f>
        <v>37400000</v>
      </c>
      <c r="H108" s="39">
        <f t="shared" si="198"/>
        <v>37896100</v>
      </c>
      <c r="I108" s="39">
        <f t="shared" ref="I108:J108" si="201">SUM(I113,I122,I131,I140,I149,I158,I167,I176,I185,I196,I205,I214,I223,I232,I241)</f>
        <v>16376605</v>
      </c>
      <c r="J108" s="39">
        <f t="shared" si="201"/>
        <v>22210742</v>
      </c>
      <c r="K108" s="39">
        <f t="shared" si="128"/>
        <v>38587347</v>
      </c>
      <c r="L108" s="39">
        <f t="shared" si="126"/>
        <v>-691247</v>
      </c>
      <c r="M108" s="41">
        <f t="shared" si="127"/>
        <v>1.0182405841234323</v>
      </c>
      <c r="N108" s="42"/>
      <c r="O108" s="36" t="s">
        <v>254</v>
      </c>
    </row>
    <row r="109" spans="1:15" ht="19.5" thickTop="1" thickBot="1" x14ac:dyDescent="0.3">
      <c r="A109" s="12" t="str">
        <f t="shared" si="181"/>
        <v>b</v>
      </c>
      <c r="B109" s="20" t="s">
        <v>0</v>
      </c>
      <c r="C109" s="35" t="s">
        <v>5</v>
      </c>
      <c r="D109" s="22">
        <f t="shared" ref="D109:H109" si="202">SUM(D114,D123,D132,D141,D150,D159,D168,D177,D186,D197,D206,D215,D224,D233,D242)</f>
        <v>0</v>
      </c>
      <c r="E109" s="22">
        <f t="shared" ref="E109" si="203">SUM(E114,E123,E132,E141,E150,E159,E168,E177,E186,E197,E206,E215,E224,E233,E242)</f>
        <v>6020</v>
      </c>
      <c r="F109" s="23">
        <f t="shared" si="202"/>
        <v>37400000</v>
      </c>
      <c r="G109" s="23">
        <f t="shared" ref="G109" si="204">SUM(G114,G123,G132,G141,G150,G159,G168,G177,G186,G197,G206,G215,G224,G233,G242)</f>
        <v>37400000</v>
      </c>
      <c r="H109" s="22">
        <f t="shared" si="202"/>
        <v>37896100</v>
      </c>
      <c r="I109" s="22">
        <f t="shared" ref="I109:J109" si="205">SUM(I114,I123,I132,I141,I150,I159,I168,I177,I186,I197,I206,I215,I224,I233,I242)</f>
        <v>16376605</v>
      </c>
      <c r="J109" s="22">
        <f t="shared" si="205"/>
        <v>22210742</v>
      </c>
      <c r="K109" s="22">
        <f t="shared" si="128"/>
        <v>38587347</v>
      </c>
      <c r="L109" s="22">
        <f t="shared" si="126"/>
        <v>-691247</v>
      </c>
      <c r="M109" s="24">
        <f t="shared" si="127"/>
        <v>1.0182405841234323</v>
      </c>
      <c r="N109" s="25"/>
      <c r="O109" s="36" t="s">
        <v>254</v>
      </c>
    </row>
    <row r="110" spans="1:15" ht="19.5" thickTop="1" thickBot="1" x14ac:dyDescent="0.3">
      <c r="A110" s="12" t="str">
        <f t="shared" si="181"/>
        <v>b</v>
      </c>
      <c r="B110" s="20" t="s">
        <v>0</v>
      </c>
      <c r="C110" s="43" t="s">
        <v>7</v>
      </c>
      <c r="D110" s="22">
        <f t="shared" ref="D110:E110" si="206">SUM(,D194,D207)</f>
        <v>0</v>
      </c>
      <c r="E110" s="22">
        <f t="shared" si="206"/>
        <v>0</v>
      </c>
      <c r="F110" s="23">
        <f>SUM(,F194,F207)</f>
        <v>1200000</v>
      </c>
      <c r="G110" s="23">
        <f t="shared" ref="G110:J110" si="207">SUM(,G194,G207)</f>
        <v>1200000</v>
      </c>
      <c r="H110" s="22">
        <f t="shared" si="207"/>
        <v>1003450</v>
      </c>
      <c r="I110" s="22">
        <f t="shared" si="207"/>
        <v>459038</v>
      </c>
      <c r="J110" s="22">
        <f t="shared" si="207"/>
        <v>661269</v>
      </c>
      <c r="K110" s="22">
        <f t="shared" si="128"/>
        <v>1120307</v>
      </c>
      <c r="L110" s="22">
        <f t="shared" si="126"/>
        <v>-116857</v>
      </c>
      <c r="M110" s="24">
        <f t="shared" si="127"/>
        <v>1.1164552294583687</v>
      </c>
      <c r="N110" s="25"/>
      <c r="O110" s="36" t="s">
        <v>254</v>
      </c>
    </row>
    <row r="111" spans="1:15" ht="19.5" thickTop="1" thickBot="1" x14ac:dyDescent="0.3">
      <c r="A111" s="12" t="str">
        <f t="shared" si="181"/>
        <v>b</v>
      </c>
      <c r="B111" s="20" t="s">
        <v>0</v>
      </c>
      <c r="C111" s="43" t="s">
        <v>10</v>
      </c>
      <c r="D111" s="22">
        <f t="shared" ref="D111:H111" si="208">SUM(D115,D124,D133,D142,D151,D169,D178,D188,D198,D216,D225,D234,D243)</f>
        <v>0</v>
      </c>
      <c r="E111" s="22">
        <f t="shared" ref="E111" si="209">SUM(E115,E124,E133,E142,E151,E169,E178,E188,E198,E216,E225,E234,E243)</f>
        <v>0</v>
      </c>
      <c r="F111" s="23">
        <f t="shared" si="208"/>
        <v>30600000</v>
      </c>
      <c r="G111" s="23">
        <f t="shared" ref="G111" si="210">SUM(G115,G124,G133,G142,G151,G169,G178,G188,G198,G216,G225,G234,G243)</f>
        <v>30600000</v>
      </c>
      <c r="H111" s="22">
        <f t="shared" si="208"/>
        <v>31038150</v>
      </c>
      <c r="I111" s="22">
        <f t="shared" ref="I111:J111" si="211">SUM(I115,I124,I133,I142,I151,I169,I178,I188,I198,I216,I225,I234,I243)</f>
        <v>14953311</v>
      </c>
      <c r="J111" s="22">
        <f t="shared" si="211"/>
        <v>16665249</v>
      </c>
      <c r="K111" s="22">
        <f t="shared" si="128"/>
        <v>31618560</v>
      </c>
      <c r="L111" s="22">
        <f t="shared" si="126"/>
        <v>-580410</v>
      </c>
      <c r="M111" s="24">
        <f t="shared" si="127"/>
        <v>1.0186998902962967</v>
      </c>
      <c r="N111" s="25"/>
      <c r="O111" s="36" t="s">
        <v>254</v>
      </c>
    </row>
    <row r="112" spans="1:15" ht="19.5" thickTop="1" thickBot="1" x14ac:dyDescent="0.3">
      <c r="A112" s="12" t="str">
        <f t="shared" si="181"/>
        <v>b</v>
      </c>
      <c r="B112" s="20" t="s">
        <v>0</v>
      </c>
      <c r="C112" s="43" t="s">
        <v>11</v>
      </c>
      <c r="D112" s="22">
        <f t="shared" ref="D112:H112" si="212">SUM(D160)</f>
        <v>0</v>
      </c>
      <c r="E112" s="22">
        <f t="shared" ref="E112" si="213">SUM(E160)</f>
        <v>6020</v>
      </c>
      <c r="F112" s="23">
        <f t="shared" si="212"/>
        <v>5600000</v>
      </c>
      <c r="G112" s="23">
        <f t="shared" ref="G112" si="214">SUM(G160)</f>
        <v>5600000</v>
      </c>
      <c r="H112" s="22">
        <f t="shared" si="212"/>
        <v>5854500</v>
      </c>
      <c r="I112" s="22">
        <f t="shared" ref="I112:J112" si="215">SUM(I160)</f>
        <v>964256</v>
      </c>
      <c r="J112" s="22">
        <f t="shared" si="215"/>
        <v>4884224</v>
      </c>
      <c r="K112" s="22">
        <f t="shared" si="128"/>
        <v>5848480</v>
      </c>
      <c r="L112" s="22">
        <f t="shared" si="126"/>
        <v>6020</v>
      </c>
      <c r="M112" s="24">
        <f t="shared" si="127"/>
        <v>0.9989717311469809</v>
      </c>
      <c r="N112" s="25"/>
      <c r="O112" s="36" t="s">
        <v>254</v>
      </c>
    </row>
    <row r="113" spans="1:15" s="7" customFormat="1" ht="37.5" thickTop="1" thickBot="1" x14ac:dyDescent="0.3">
      <c r="A113" s="36" t="str">
        <f t="shared" si="181"/>
        <v>b</v>
      </c>
      <c r="B113" s="37" t="s">
        <v>44</v>
      </c>
      <c r="C113" s="44" t="s">
        <v>45</v>
      </c>
      <c r="D113" s="39">
        <f t="shared" ref="D113:H113" si="216">SUM(D116,D119)</f>
        <v>0</v>
      </c>
      <c r="E113" s="39">
        <f t="shared" ref="E113" si="217">SUM(E116,E119)</f>
        <v>0</v>
      </c>
      <c r="F113" s="40">
        <f t="shared" si="216"/>
        <v>1800000</v>
      </c>
      <c r="G113" s="40">
        <f t="shared" ref="G113" si="218">SUM(G116,G119)</f>
        <v>1800000</v>
      </c>
      <c r="H113" s="39">
        <f t="shared" si="216"/>
        <v>1300000</v>
      </c>
      <c r="I113" s="39">
        <f t="shared" ref="I113:J113" si="219">SUM(I116,I119)</f>
        <v>604250</v>
      </c>
      <c r="J113" s="39">
        <f t="shared" si="219"/>
        <v>695750</v>
      </c>
      <c r="K113" s="39">
        <f t="shared" si="128"/>
        <v>1300000</v>
      </c>
      <c r="L113" s="39">
        <f t="shared" si="126"/>
        <v>0</v>
      </c>
      <c r="M113" s="41">
        <f t="shared" si="127"/>
        <v>1</v>
      </c>
      <c r="N113" s="42"/>
      <c r="O113" s="36" t="s">
        <v>254</v>
      </c>
    </row>
    <row r="114" spans="1:15" ht="19.5" thickTop="1" thickBot="1" x14ac:dyDescent="0.3">
      <c r="A114" s="12" t="str">
        <f t="shared" si="181"/>
        <v>b</v>
      </c>
      <c r="B114" s="20" t="s">
        <v>0</v>
      </c>
      <c r="C114" s="43" t="s">
        <v>5</v>
      </c>
      <c r="D114" s="22">
        <f t="shared" ref="D114:H114" si="220">SUM(D117,D120)</f>
        <v>0</v>
      </c>
      <c r="E114" s="22">
        <f t="shared" ref="E114" si="221">SUM(E117,E120)</f>
        <v>0</v>
      </c>
      <c r="F114" s="23">
        <f t="shared" si="220"/>
        <v>1800000</v>
      </c>
      <c r="G114" s="23">
        <f t="shared" ref="G114" si="222">SUM(G117,G120)</f>
        <v>1800000</v>
      </c>
      <c r="H114" s="22">
        <f t="shared" si="220"/>
        <v>1300000</v>
      </c>
      <c r="I114" s="22">
        <f t="shared" ref="I114:J114" si="223">SUM(I117,I120)</f>
        <v>604250</v>
      </c>
      <c r="J114" s="22">
        <f t="shared" si="223"/>
        <v>695750</v>
      </c>
      <c r="K114" s="22">
        <f t="shared" si="128"/>
        <v>1300000</v>
      </c>
      <c r="L114" s="22">
        <f t="shared" si="126"/>
        <v>0</v>
      </c>
      <c r="M114" s="24">
        <f t="shared" si="127"/>
        <v>1</v>
      </c>
      <c r="N114" s="25"/>
      <c r="O114" s="36" t="s">
        <v>254</v>
      </c>
    </row>
    <row r="115" spans="1:15" ht="19.5" thickTop="1" thickBot="1" x14ac:dyDescent="0.3">
      <c r="A115" s="12" t="str">
        <f t="shared" si="181"/>
        <v>b</v>
      </c>
      <c r="B115" s="20" t="s">
        <v>0</v>
      </c>
      <c r="C115" s="45" t="s">
        <v>10</v>
      </c>
      <c r="D115" s="22">
        <f t="shared" ref="D115:H115" si="224">SUM(D118,D121)</f>
        <v>0</v>
      </c>
      <c r="E115" s="22">
        <f t="shared" ref="E115" si="225">SUM(E118,E121)</f>
        <v>0</v>
      </c>
      <c r="F115" s="23">
        <f t="shared" si="224"/>
        <v>1800000</v>
      </c>
      <c r="G115" s="23">
        <f t="shared" ref="G115" si="226">SUM(G118,G121)</f>
        <v>1800000</v>
      </c>
      <c r="H115" s="22">
        <f t="shared" si="224"/>
        <v>1300000</v>
      </c>
      <c r="I115" s="22">
        <f t="shared" ref="I115:J115" si="227">SUM(I118,I121)</f>
        <v>604250</v>
      </c>
      <c r="J115" s="22">
        <f t="shared" si="227"/>
        <v>695750</v>
      </c>
      <c r="K115" s="22">
        <f t="shared" si="128"/>
        <v>1300000</v>
      </c>
      <c r="L115" s="22">
        <f t="shared" si="126"/>
        <v>0</v>
      </c>
      <c r="M115" s="24">
        <f t="shared" si="127"/>
        <v>1</v>
      </c>
      <c r="N115" s="25"/>
      <c r="O115" s="36" t="s">
        <v>254</v>
      </c>
    </row>
    <row r="116" spans="1:15" s="7" customFormat="1" ht="37.5" thickTop="1" thickBot="1" x14ac:dyDescent="0.3">
      <c r="A116" s="36" t="str">
        <f t="shared" si="181"/>
        <v>b</v>
      </c>
      <c r="B116" s="37" t="s">
        <v>46</v>
      </c>
      <c r="C116" s="46" t="s">
        <v>45</v>
      </c>
      <c r="D116" s="39">
        <f t="shared" ref="D116:E117" si="228">SUM(D117)</f>
        <v>0</v>
      </c>
      <c r="E116" s="39">
        <f t="shared" si="228"/>
        <v>0</v>
      </c>
      <c r="F116" s="40">
        <f t="shared" ref="F116:J117" si="229">SUM(F117)</f>
        <v>1800000</v>
      </c>
      <c r="G116" s="40">
        <f t="shared" si="229"/>
        <v>1800000</v>
      </c>
      <c r="H116" s="39">
        <f t="shared" si="229"/>
        <v>91596</v>
      </c>
      <c r="I116" s="39">
        <f t="shared" si="229"/>
        <v>91596</v>
      </c>
      <c r="J116" s="39">
        <f t="shared" si="229"/>
        <v>0</v>
      </c>
      <c r="K116" s="39">
        <f t="shared" si="128"/>
        <v>91596</v>
      </c>
      <c r="L116" s="39">
        <f t="shared" si="126"/>
        <v>0</v>
      </c>
      <c r="M116" s="41">
        <f t="shared" si="127"/>
        <v>1</v>
      </c>
      <c r="N116" s="42"/>
      <c r="O116" s="36" t="s">
        <v>254</v>
      </c>
    </row>
    <row r="117" spans="1:15" ht="19.5" thickTop="1" thickBot="1" x14ac:dyDescent="0.3">
      <c r="A117" s="12" t="str">
        <f t="shared" si="181"/>
        <v>b</v>
      </c>
      <c r="B117" s="20" t="s">
        <v>0</v>
      </c>
      <c r="C117" s="45" t="s">
        <v>5</v>
      </c>
      <c r="D117" s="22">
        <f t="shared" si="228"/>
        <v>0</v>
      </c>
      <c r="E117" s="22">
        <f t="shared" si="228"/>
        <v>0</v>
      </c>
      <c r="F117" s="23">
        <f t="shared" si="229"/>
        <v>1800000</v>
      </c>
      <c r="G117" s="23">
        <f t="shared" si="229"/>
        <v>1800000</v>
      </c>
      <c r="H117" s="22">
        <f t="shared" si="229"/>
        <v>91596</v>
      </c>
      <c r="I117" s="22">
        <f t="shared" si="229"/>
        <v>91596</v>
      </c>
      <c r="J117" s="22">
        <f t="shared" si="229"/>
        <v>0</v>
      </c>
      <c r="K117" s="22">
        <f t="shared" si="128"/>
        <v>91596</v>
      </c>
      <c r="L117" s="22">
        <f t="shared" si="126"/>
        <v>0</v>
      </c>
      <c r="M117" s="24">
        <f t="shared" si="127"/>
        <v>1</v>
      </c>
      <c r="N117" s="25"/>
      <c r="O117" s="36" t="s">
        <v>254</v>
      </c>
    </row>
    <row r="118" spans="1:15" ht="19.5" thickTop="1" thickBot="1" x14ac:dyDescent="0.3">
      <c r="A118" s="12" t="str">
        <f t="shared" si="181"/>
        <v>b</v>
      </c>
      <c r="B118" s="20" t="s">
        <v>0</v>
      </c>
      <c r="C118" s="47" t="s">
        <v>10</v>
      </c>
      <c r="D118" s="22"/>
      <c r="E118" s="22"/>
      <c r="F118" s="23">
        <v>1800000</v>
      </c>
      <c r="G118" s="23">
        <v>1800000</v>
      </c>
      <c r="H118" s="22">
        <v>91596</v>
      </c>
      <c r="I118" s="22">
        <v>91596</v>
      </c>
      <c r="J118" s="22"/>
      <c r="K118" s="22">
        <f t="shared" si="128"/>
        <v>91596</v>
      </c>
      <c r="L118" s="22">
        <f t="shared" si="126"/>
        <v>0</v>
      </c>
      <c r="M118" s="24">
        <f t="shared" si="127"/>
        <v>1</v>
      </c>
      <c r="N118" s="25"/>
      <c r="O118" s="36" t="s">
        <v>254</v>
      </c>
    </row>
    <row r="119" spans="1:15" s="7" customFormat="1" ht="89.25" customHeight="1" thickTop="1" thickBot="1" x14ac:dyDescent="0.3">
      <c r="A119" s="36" t="str">
        <f t="shared" si="181"/>
        <v>b</v>
      </c>
      <c r="B119" s="37" t="s">
        <v>47</v>
      </c>
      <c r="C119" s="46" t="s">
        <v>48</v>
      </c>
      <c r="D119" s="39">
        <f t="shared" ref="D119:E120" si="230">SUM(D120)</f>
        <v>0</v>
      </c>
      <c r="E119" s="39">
        <f t="shared" si="230"/>
        <v>0</v>
      </c>
      <c r="F119" s="40">
        <f t="shared" ref="F119:J120" si="231">SUM(F120)</f>
        <v>0</v>
      </c>
      <c r="G119" s="40">
        <f t="shared" si="231"/>
        <v>0</v>
      </c>
      <c r="H119" s="39">
        <f t="shared" si="231"/>
        <v>1208404</v>
      </c>
      <c r="I119" s="39">
        <f t="shared" si="231"/>
        <v>512654</v>
      </c>
      <c r="J119" s="39">
        <f t="shared" si="231"/>
        <v>695750</v>
      </c>
      <c r="K119" s="39">
        <f t="shared" si="128"/>
        <v>1208404</v>
      </c>
      <c r="L119" s="39">
        <f t="shared" si="126"/>
        <v>0</v>
      </c>
      <c r="M119" s="41">
        <f t="shared" si="127"/>
        <v>1</v>
      </c>
      <c r="N119" s="42"/>
      <c r="O119" s="36" t="s">
        <v>254</v>
      </c>
    </row>
    <row r="120" spans="1:15" ht="19.5" thickTop="1" thickBot="1" x14ac:dyDescent="0.3">
      <c r="A120" s="12" t="str">
        <f t="shared" si="181"/>
        <v>b</v>
      </c>
      <c r="B120" s="20" t="s">
        <v>0</v>
      </c>
      <c r="C120" s="45" t="s">
        <v>5</v>
      </c>
      <c r="D120" s="22">
        <f t="shared" si="230"/>
        <v>0</v>
      </c>
      <c r="E120" s="22">
        <f t="shared" si="230"/>
        <v>0</v>
      </c>
      <c r="F120" s="23">
        <f t="shared" si="231"/>
        <v>0</v>
      </c>
      <c r="G120" s="23">
        <f t="shared" si="231"/>
        <v>0</v>
      </c>
      <c r="H120" s="22">
        <f t="shared" si="231"/>
        <v>1208404</v>
      </c>
      <c r="I120" s="22">
        <f t="shared" si="231"/>
        <v>512654</v>
      </c>
      <c r="J120" s="22">
        <f t="shared" si="231"/>
        <v>695750</v>
      </c>
      <c r="K120" s="22">
        <f t="shared" si="128"/>
        <v>1208404</v>
      </c>
      <c r="L120" s="22">
        <f t="shared" si="126"/>
        <v>0</v>
      </c>
      <c r="M120" s="24">
        <f t="shared" si="127"/>
        <v>1</v>
      </c>
      <c r="N120" s="25"/>
      <c r="O120" s="36" t="s">
        <v>254</v>
      </c>
    </row>
    <row r="121" spans="1:15" ht="19.5" thickTop="1" thickBot="1" x14ac:dyDescent="0.3">
      <c r="A121" s="12" t="str">
        <f t="shared" si="181"/>
        <v>b</v>
      </c>
      <c r="B121" s="20" t="s">
        <v>0</v>
      </c>
      <c r="C121" s="47" t="s">
        <v>10</v>
      </c>
      <c r="D121" s="22"/>
      <c r="E121" s="22"/>
      <c r="F121" s="23">
        <v>0</v>
      </c>
      <c r="G121" s="23">
        <v>0</v>
      </c>
      <c r="H121" s="22">
        <v>1208404</v>
      </c>
      <c r="I121" s="22">
        <v>512654</v>
      </c>
      <c r="J121" s="22">
        <v>695750</v>
      </c>
      <c r="K121" s="22">
        <f t="shared" si="128"/>
        <v>1208404</v>
      </c>
      <c r="L121" s="22">
        <f t="shared" si="126"/>
        <v>0</v>
      </c>
      <c r="M121" s="24">
        <f t="shared" si="127"/>
        <v>1</v>
      </c>
      <c r="N121" s="25"/>
      <c r="O121" s="36" t="s">
        <v>254</v>
      </c>
    </row>
    <row r="122" spans="1:15" s="7" customFormat="1" ht="34.5" customHeight="1" thickTop="1" thickBot="1" x14ac:dyDescent="0.3">
      <c r="A122" s="36" t="str">
        <f t="shared" si="181"/>
        <v>b</v>
      </c>
      <c r="B122" s="37" t="s">
        <v>49</v>
      </c>
      <c r="C122" s="44" t="s">
        <v>50</v>
      </c>
      <c r="D122" s="39">
        <f t="shared" ref="D122:H122" si="232">SUM(D125,D128)</f>
        <v>0</v>
      </c>
      <c r="E122" s="39">
        <f t="shared" ref="E122" si="233">SUM(E125,E128)</f>
        <v>0</v>
      </c>
      <c r="F122" s="40">
        <f t="shared" si="232"/>
        <v>2800000</v>
      </c>
      <c r="G122" s="40">
        <f t="shared" ref="G122" si="234">SUM(G125,G128)</f>
        <v>2800000</v>
      </c>
      <c r="H122" s="39">
        <f t="shared" si="232"/>
        <v>3200000</v>
      </c>
      <c r="I122" s="39">
        <f t="shared" ref="I122:J122" si="235">SUM(I125,I128)</f>
        <v>1045230</v>
      </c>
      <c r="J122" s="39">
        <f t="shared" si="235"/>
        <v>2154770</v>
      </c>
      <c r="K122" s="39">
        <f t="shared" si="128"/>
        <v>3200000</v>
      </c>
      <c r="L122" s="39">
        <f t="shared" si="126"/>
        <v>0</v>
      </c>
      <c r="M122" s="41">
        <f t="shared" si="127"/>
        <v>1</v>
      </c>
      <c r="N122" s="42"/>
      <c r="O122" s="36" t="s">
        <v>254</v>
      </c>
    </row>
    <row r="123" spans="1:15" ht="19.5" thickTop="1" thickBot="1" x14ac:dyDescent="0.3">
      <c r="A123" s="12" t="str">
        <f t="shared" si="181"/>
        <v>b</v>
      </c>
      <c r="B123" s="20" t="s">
        <v>0</v>
      </c>
      <c r="C123" s="43" t="s">
        <v>5</v>
      </c>
      <c r="D123" s="22">
        <f t="shared" ref="D123:H123" si="236">SUM(D126,D129)</f>
        <v>0</v>
      </c>
      <c r="E123" s="22">
        <f t="shared" ref="E123" si="237">SUM(E126,E129)</f>
        <v>0</v>
      </c>
      <c r="F123" s="23">
        <f t="shared" si="236"/>
        <v>2800000</v>
      </c>
      <c r="G123" s="23">
        <f t="shared" ref="G123" si="238">SUM(G126,G129)</f>
        <v>2800000</v>
      </c>
      <c r="H123" s="22">
        <f t="shared" si="236"/>
        <v>3200000</v>
      </c>
      <c r="I123" s="22">
        <f t="shared" ref="I123:J123" si="239">SUM(I126,I129)</f>
        <v>1045230</v>
      </c>
      <c r="J123" s="22">
        <f t="shared" si="239"/>
        <v>2154770</v>
      </c>
      <c r="K123" s="22">
        <f t="shared" si="128"/>
        <v>3200000</v>
      </c>
      <c r="L123" s="22">
        <f t="shared" si="126"/>
        <v>0</v>
      </c>
      <c r="M123" s="24">
        <f t="shared" si="127"/>
        <v>1</v>
      </c>
      <c r="N123" s="25"/>
      <c r="O123" s="36" t="s">
        <v>254</v>
      </c>
    </row>
    <row r="124" spans="1:15" ht="19.5" thickTop="1" thickBot="1" x14ac:dyDescent="0.3">
      <c r="A124" s="12" t="str">
        <f t="shared" si="181"/>
        <v>b</v>
      </c>
      <c r="B124" s="20" t="s">
        <v>0</v>
      </c>
      <c r="C124" s="45" t="s">
        <v>10</v>
      </c>
      <c r="D124" s="22">
        <f t="shared" ref="D124:H124" si="240">SUM(D127,D130)</f>
        <v>0</v>
      </c>
      <c r="E124" s="22">
        <f t="shared" ref="E124" si="241">SUM(E127,E130)</f>
        <v>0</v>
      </c>
      <c r="F124" s="23">
        <f t="shared" si="240"/>
        <v>2800000</v>
      </c>
      <c r="G124" s="23">
        <f t="shared" ref="G124" si="242">SUM(G127,G130)</f>
        <v>2800000</v>
      </c>
      <c r="H124" s="22">
        <f t="shared" si="240"/>
        <v>3200000</v>
      </c>
      <c r="I124" s="22">
        <f t="shared" ref="I124:J124" si="243">SUM(I127,I130)</f>
        <v>1045230</v>
      </c>
      <c r="J124" s="22">
        <f t="shared" si="243"/>
        <v>2154770</v>
      </c>
      <c r="K124" s="22">
        <f t="shared" si="128"/>
        <v>3200000</v>
      </c>
      <c r="L124" s="22">
        <f t="shared" si="126"/>
        <v>0</v>
      </c>
      <c r="M124" s="24">
        <f t="shared" si="127"/>
        <v>1</v>
      </c>
      <c r="N124" s="25"/>
      <c r="O124" s="36" t="s">
        <v>254</v>
      </c>
    </row>
    <row r="125" spans="1:15" s="7" customFormat="1" ht="37.5" thickTop="1" thickBot="1" x14ac:dyDescent="0.3">
      <c r="A125" s="36" t="str">
        <f t="shared" si="181"/>
        <v>b</v>
      </c>
      <c r="B125" s="37" t="s">
        <v>51</v>
      </c>
      <c r="C125" s="46" t="s">
        <v>50</v>
      </c>
      <c r="D125" s="39">
        <f t="shared" ref="D125:E126" si="244">SUM(D126)</f>
        <v>0</v>
      </c>
      <c r="E125" s="39">
        <f t="shared" si="244"/>
        <v>0</v>
      </c>
      <c r="F125" s="40">
        <f t="shared" ref="F125:J126" si="245">SUM(F126)</f>
        <v>2800000</v>
      </c>
      <c r="G125" s="40">
        <f t="shared" si="245"/>
        <v>2800000</v>
      </c>
      <c r="H125" s="39">
        <f t="shared" si="245"/>
        <v>204858</v>
      </c>
      <c r="I125" s="39">
        <f t="shared" si="245"/>
        <v>204858</v>
      </c>
      <c r="J125" s="39">
        <f t="shared" si="245"/>
        <v>0</v>
      </c>
      <c r="K125" s="39">
        <f t="shared" si="128"/>
        <v>204858</v>
      </c>
      <c r="L125" s="39">
        <f t="shared" si="126"/>
        <v>0</v>
      </c>
      <c r="M125" s="41">
        <f t="shared" si="127"/>
        <v>1</v>
      </c>
      <c r="N125" s="42"/>
      <c r="O125" s="36" t="s">
        <v>254</v>
      </c>
    </row>
    <row r="126" spans="1:15" ht="19.5" thickTop="1" thickBot="1" x14ac:dyDescent="0.3">
      <c r="A126" s="12" t="str">
        <f t="shared" si="181"/>
        <v>b</v>
      </c>
      <c r="B126" s="20" t="s">
        <v>0</v>
      </c>
      <c r="C126" s="45" t="s">
        <v>5</v>
      </c>
      <c r="D126" s="22">
        <f t="shared" si="244"/>
        <v>0</v>
      </c>
      <c r="E126" s="22">
        <f t="shared" si="244"/>
        <v>0</v>
      </c>
      <c r="F126" s="23">
        <f t="shared" si="245"/>
        <v>2800000</v>
      </c>
      <c r="G126" s="23">
        <f t="shared" si="245"/>
        <v>2800000</v>
      </c>
      <c r="H126" s="22">
        <f t="shared" si="245"/>
        <v>204858</v>
      </c>
      <c r="I126" s="22">
        <f t="shared" si="245"/>
        <v>204858</v>
      </c>
      <c r="J126" s="22">
        <f t="shared" si="245"/>
        <v>0</v>
      </c>
      <c r="K126" s="22">
        <f t="shared" si="128"/>
        <v>204858</v>
      </c>
      <c r="L126" s="22">
        <f t="shared" si="126"/>
        <v>0</v>
      </c>
      <c r="M126" s="24">
        <f t="shared" si="127"/>
        <v>1</v>
      </c>
      <c r="N126" s="25"/>
      <c r="O126" s="36" t="s">
        <v>254</v>
      </c>
    </row>
    <row r="127" spans="1:15" ht="19.5" thickTop="1" thickBot="1" x14ac:dyDescent="0.3">
      <c r="A127" s="12" t="str">
        <f t="shared" si="181"/>
        <v>b</v>
      </c>
      <c r="B127" s="20" t="s">
        <v>0</v>
      </c>
      <c r="C127" s="47" t="s">
        <v>10</v>
      </c>
      <c r="D127" s="22"/>
      <c r="E127" s="22"/>
      <c r="F127" s="23">
        <v>2800000</v>
      </c>
      <c r="G127" s="23">
        <v>2800000</v>
      </c>
      <c r="H127" s="22">
        <v>204858</v>
      </c>
      <c r="I127" s="22">
        <v>204858</v>
      </c>
      <c r="J127" s="22"/>
      <c r="K127" s="22">
        <f t="shared" si="128"/>
        <v>204858</v>
      </c>
      <c r="L127" s="22">
        <f t="shared" si="126"/>
        <v>0</v>
      </c>
      <c r="M127" s="24">
        <f t="shared" si="127"/>
        <v>1</v>
      </c>
      <c r="N127" s="25"/>
      <c r="O127" s="36" t="s">
        <v>254</v>
      </c>
    </row>
    <row r="128" spans="1:15" s="7" customFormat="1" ht="93" customHeight="1" thickTop="1" thickBot="1" x14ac:dyDescent="0.3">
      <c r="A128" s="36" t="str">
        <f t="shared" si="181"/>
        <v>b</v>
      </c>
      <c r="B128" s="37" t="s">
        <v>52</v>
      </c>
      <c r="C128" s="46" t="s">
        <v>53</v>
      </c>
      <c r="D128" s="39">
        <f t="shared" ref="D128:E129" si="246">SUM(D129)</f>
        <v>0</v>
      </c>
      <c r="E128" s="39">
        <f t="shared" si="246"/>
        <v>0</v>
      </c>
      <c r="F128" s="40">
        <f t="shared" ref="F128:J129" si="247">SUM(F129)</f>
        <v>0</v>
      </c>
      <c r="G128" s="40">
        <f t="shared" si="247"/>
        <v>0</v>
      </c>
      <c r="H128" s="39">
        <f t="shared" si="247"/>
        <v>2995142</v>
      </c>
      <c r="I128" s="39">
        <f t="shared" si="247"/>
        <v>840372</v>
      </c>
      <c r="J128" s="39">
        <f t="shared" si="247"/>
        <v>2154770</v>
      </c>
      <c r="K128" s="39">
        <f t="shared" si="128"/>
        <v>2995142</v>
      </c>
      <c r="L128" s="39">
        <f t="shared" si="126"/>
        <v>0</v>
      </c>
      <c r="M128" s="41">
        <f t="shared" si="127"/>
        <v>1</v>
      </c>
      <c r="N128" s="42"/>
      <c r="O128" s="36" t="s">
        <v>254</v>
      </c>
    </row>
    <row r="129" spans="1:15" ht="19.5" thickTop="1" thickBot="1" x14ac:dyDescent="0.3">
      <c r="A129" s="12" t="str">
        <f t="shared" si="181"/>
        <v>b</v>
      </c>
      <c r="B129" s="20" t="s">
        <v>0</v>
      </c>
      <c r="C129" s="45" t="s">
        <v>5</v>
      </c>
      <c r="D129" s="22">
        <f t="shared" si="246"/>
        <v>0</v>
      </c>
      <c r="E129" s="22">
        <f t="shared" si="246"/>
        <v>0</v>
      </c>
      <c r="F129" s="23">
        <f t="shared" si="247"/>
        <v>0</v>
      </c>
      <c r="G129" s="23">
        <f t="shared" si="247"/>
        <v>0</v>
      </c>
      <c r="H129" s="22">
        <f t="shared" si="247"/>
        <v>2995142</v>
      </c>
      <c r="I129" s="22">
        <f t="shared" si="247"/>
        <v>840372</v>
      </c>
      <c r="J129" s="22">
        <f t="shared" si="247"/>
        <v>2154770</v>
      </c>
      <c r="K129" s="22">
        <f t="shared" si="128"/>
        <v>2995142</v>
      </c>
      <c r="L129" s="22">
        <f t="shared" si="126"/>
        <v>0</v>
      </c>
      <c r="M129" s="24">
        <f t="shared" si="127"/>
        <v>1</v>
      </c>
      <c r="N129" s="25"/>
      <c r="O129" s="36" t="s">
        <v>254</v>
      </c>
    </row>
    <row r="130" spans="1:15" ht="19.5" thickTop="1" thickBot="1" x14ac:dyDescent="0.3">
      <c r="A130" s="12" t="str">
        <f t="shared" ref="A130:A161" si="248">IF(D130+F130+H130+I130+J130+K130&lt;=0,"a","b")</f>
        <v>b</v>
      </c>
      <c r="B130" s="20" t="s">
        <v>0</v>
      </c>
      <c r="C130" s="47" t="s">
        <v>10</v>
      </c>
      <c r="D130" s="22"/>
      <c r="E130" s="22"/>
      <c r="F130" s="23">
        <v>0</v>
      </c>
      <c r="G130" s="23">
        <v>0</v>
      </c>
      <c r="H130" s="22">
        <v>2995142</v>
      </c>
      <c r="I130" s="22">
        <v>840372</v>
      </c>
      <c r="J130" s="22">
        <v>2154770</v>
      </c>
      <c r="K130" s="22">
        <f t="shared" si="128"/>
        <v>2995142</v>
      </c>
      <c r="L130" s="22">
        <f t="shared" ref="L130:L195" si="249">H130-K130</f>
        <v>0</v>
      </c>
      <c r="M130" s="24">
        <f t="shared" ref="M130:M195" si="250">K130/H130</f>
        <v>1</v>
      </c>
      <c r="N130" s="25"/>
      <c r="O130" s="36" t="s">
        <v>254</v>
      </c>
    </row>
    <row r="131" spans="1:15" s="7" customFormat="1" ht="40.5" customHeight="1" thickTop="1" thickBot="1" x14ac:dyDescent="0.3">
      <c r="A131" s="36" t="str">
        <f t="shared" si="248"/>
        <v>b</v>
      </c>
      <c r="B131" s="37" t="s">
        <v>54</v>
      </c>
      <c r="C131" s="44" t="s">
        <v>55</v>
      </c>
      <c r="D131" s="39">
        <f t="shared" ref="D131:H131" si="251">SUM(D134,D137)</f>
        <v>0</v>
      </c>
      <c r="E131" s="39">
        <f t="shared" ref="E131" si="252">SUM(E134,E137)</f>
        <v>0</v>
      </c>
      <c r="F131" s="40">
        <f t="shared" si="251"/>
        <v>3600000</v>
      </c>
      <c r="G131" s="40">
        <f t="shared" ref="G131" si="253">SUM(G134,G137)</f>
        <v>3600000</v>
      </c>
      <c r="H131" s="39">
        <f t="shared" si="251"/>
        <v>3440000</v>
      </c>
      <c r="I131" s="39">
        <f t="shared" ref="I131:J131" si="254">SUM(I134,I137)</f>
        <v>1425296</v>
      </c>
      <c r="J131" s="39">
        <f t="shared" si="254"/>
        <v>2014704</v>
      </c>
      <c r="K131" s="39">
        <f t="shared" ref="K131:K196" si="255">I131+J131</f>
        <v>3440000</v>
      </c>
      <c r="L131" s="39">
        <f t="shared" si="249"/>
        <v>0</v>
      </c>
      <c r="M131" s="41">
        <f t="shared" si="250"/>
        <v>1</v>
      </c>
      <c r="N131" s="42"/>
      <c r="O131" s="36" t="s">
        <v>254</v>
      </c>
    </row>
    <row r="132" spans="1:15" ht="19.5" thickTop="1" thickBot="1" x14ac:dyDescent="0.3">
      <c r="A132" s="12" t="str">
        <f t="shared" si="248"/>
        <v>b</v>
      </c>
      <c r="B132" s="20" t="s">
        <v>0</v>
      </c>
      <c r="C132" s="43" t="s">
        <v>5</v>
      </c>
      <c r="D132" s="22">
        <f t="shared" ref="D132:H132" si="256">SUM(D135,D138)</f>
        <v>0</v>
      </c>
      <c r="E132" s="22">
        <f t="shared" ref="E132" si="257">SUM(E135,E138)</f>
        <v>0</v>
      </c>
      <c r="F132" s="23">
        <f t="shared" si="256"/>
        <v>3600000</v>
      </c>
      <c r="G132" s="23">
        <f t="shared" ref="G132" si="258">SUM(G135,G138)</f>
        <v>3600000</v>
      </c>
      <c r="H132" s="22">
        <f t="shared" si="256"/>
        <v>3440000</v>
      </c>
      <c r="I132" s="22">
        <f t="shared" ref="I132:J132" si="259">SUM(I135,I138)</f>
        <v>1425296</v>
      </c>
      <c r="J132" s="22">
        <f t="shared" si="259"/>
        <v>2014704</v>
      </c>
      <c r="K132" s="22">
        <f t="shared" si="255"/>
        <v>3440000</v>
      </c>
      <c r="L132" s="22">
        <f t="shared" si="249"/>
        <v>0</v>
      </c>
      <c r="M132" s="24">
        <f t="shared" si="250"/>
        <v>1</v>
      </c>
      <c r="N132" s="25"/>
      <c r="O132" s="36" t="s">
        <v>254</v>
      </c>
    </row>
    <row r="133" spans="1:15" ht="19.5" thickTop="1" thickBot="1" x14ac:dyDescent="0.3">
      <c r="A133" s="12" t="str">
        <f t="shared" si="248"/>
        <v>b</v>
      </c>
      <c r="B133" s="20" t="s">
        <v>0</v>
      </c>
      <c r="C133" s="45" t="s">
        <v>10</v>
      </c>
      <c r="D133" s="22">
        <f t="shared" ref="D133:H133" si="260">SUM(D136,D139)</f>
        <v>0</v>
      </c>
      <c r="E133" s="22">
        <f t="shared" ref="E133" si="261">SUM(E136,E139)</f>
        <v>0</v>
      </c>
      <c r="F133" s="23">
        <f t="shared" si="260"/>
        <v>3600000</v>
      </c>
      <c r="G133" s="23">
        <f t="shared" ref="G133" si="262">SUM(G136,G139)</f>
        <v>3600000</v>
      </c>
      <c r="H133" s="22">
        <f t="shared" si="260"/>
        <v>3440000</v>
      </c>
      <c r="I133" s="22">
        <f t="shared" ref="I133:J133" si="263">SUM(I136,I139)</f>
        <v>1425296</v>
      </c>
      <c r="J133" s="22">
        <f t="shared" si="263"/>
        <v>2014704</v>
      </c>
      <c r="K133" s="22">
        <f t="shared" si="255"/>
        <v>3440000</v>
      </c>
      <c r="L133" s="22">
        <f t="shared" si="249"/>
        <v>0</v>
      </c>
      <c r="M133" s="24">
        <f t="shared" si="250"/>
        <v>1</v>
      </c>
      <c r="N133" s="25"/>
      <c r="O133" s="36" t="s">
        <v>254</v>
      </c>
    </row>
    <row r="134" spans="1:15" s="7" customFormat="1" ht="37.5" customHeight="1" thickTop="1" thickBot="1" x14ac:dyDescent="0.3">
      <c r="A134" s="36" t="str">
        <f t="shared" si="248"/>
        <v>b</v>
      </c>
      <c r="B134" s="37" t="s">
        <v>56</v>
      </c>
      <c r="C134" s="46" t="s">
        <v>55</v>
      </c>
      <c r="D134" s="39">
        <f t="shared" ref="D134:E135" si="264">SUM(D135)</f>
        <v>0</v>
      </c>
      <c r="E134" s="39">
        <f t="shared" si="264"/>
        <v>0</v>
      </c>
      <c r="F134" s="40">
        <f t="shared" ref="F134:J135" si="265">SUM(F135)</f>
        <v>3600000</v>
      </c>
      <c r="G134" s="40">
        <f t="shared" si="265"/>
        <v>3600000</v>
      </c>
      <c r="H134" s="39">
        <f t="shared" si="265"/>
        <v>317860</v>
      </c>
      <c r="I134" s="39">
        <f t="shared" si="265"/>
        <v>317860</v>
      </c>
      <c r="J134" s="39">
        <f t="shared" si="265"/>
        <v>0</v>
      </c>
      <c r="K134" s="39">
        <f t="shared" si="255"/>
        <v>317860</v>
      </c>
      <c r="L134" s="39">
        <f t="shared" si="249"/>
        <v>0</v>
      </c>
      <c r="M134" s="41">
        <f t="shared" si="250"/>
        <v>1</v>
      </c>
      <c r="N134" s="42"/>
      <c r="O134" s="36" t="s">
        <v>254</v>
      </c>
    </row>
    <row r="135" spans="1:15" ht="19.5" thickTop="1" thickBot="1" x14ac:dyDescent="0.3">
      <c r="A135" s="12" t="str">
        <f t="shared" si="248"/>
        <v>b</v>
      </c>
      <c r="B135" s="20" t="s">
        <v>0</v>
      </c>
      <c r="C135" s="45" t="s">
        <v>5</v>
      </c>
      <c r="D135" s="22">
        <f t="shared" si="264"/>
        <v>0</v>
      </c>
      <c r="E135" s="22">
        <f t="shared" si="264"/>
        <v>0</v>
      </c>
      <c r="F135" s="23">
        <f t="shared" si="265"/>
        <v>3600000</v>
      </c>
      <c r="G135" s="23">
        <f t="shared" si="265"/>
        <v>3600000</v>
      </c>
      <c r="H135" s="22">
        <f t="shared" si="265"/>
        <v>317860</v>
      </c>
      <c r="I135" s="22">
        <f t="shared" si="265"/>
        <v>317860</v>
      </c>
      <c r="J135" s="22">
        <f t="shared" si="265"/>
        <v>0</v>
      </c>
      <c r="K135" s="22">
        <f t="shared" si="255"/>
        <v>317860</v>
      </c>
      <c r="L135" s="22">
        <f t="shared" si="249"/>
        <v>0</v>
      </c>
      <c r="M135" s="24">
        <f t="shared" si="250"/>
        <v>1</v>
      </c>
      <c r="N135" s="25"/>
      <c r="O135" s="36" t="s">
        <v>254</v>
      </c>
    </row>
    <row r="136" spans="1:15" ht="19.5" thickTop="1" thickBot="1" x14ac:dyDescent="0.3">
      <c r="A136" s="12" t="str">
        <f t="shared" si="248"/>
        <v>b</v>
      </c>
      <c r="B136" s="20" t="s">
        <v>0</v>
      </c>
      <c r="C136" s="47" t="s">
        <v>10</v>
      </c>
      <c r="D136" s="22"/>
      <c r="E136" s="22"/>
      <c r="F136" s="23">
        <v>3600000</v>
      </c>
      <c r="G136" s="23">
        <v>3600000</v>
      </c>
      <c r="H136" s="22">
        <v>317860</v>
      </c>
      <c r="I136" s="22">
        <v>317860</v>
      </c>
      <c r="J136" s="22"/>
      <c r="K136" s="22">
        <f t="shared" si="255"/>
        <v>317860</v>
      </c>
      <c r="L136" s="22">
        <f t="shared" si="249"/>
        <v>0</v>
      </c>
      <c r="M136" s="24">
        <f t="shared" si="250"/>
        <v>1</v>
      </c>
      <c r="N136" s="25"/>
      <c r="O136" s="36" t="s">
        <v>254</v>
      </c>
    </row>
    <row r="137" spans="1:15" s="7" customFormat="1" ht="96" customHeight="1" thickTop="1" thickBot="1" x14ac:dyDescent="0.3">
      <c r="A137" s="36" t="str">
        <f t="shared" si="248"/>
        <v>b</v>
      </c>
      <c r="B137" s="37" t="s">
        <v>57</v>
      </c>
      <c r="C137" s="46" t="s">
        <v>58</v>
      </c>
      <c r="D137" s="39">
        <f t="shared" ref="D137:E138" si="266">SUM(D138)</f>
        <v>0</v>
      </c>
      <c r="E137" s="39">
        <f t="shared" si="266"/>
        <v>0</v>
      </c>
      <c r="F137" s="40">
        <f t="shared" ref="F137:J138" si="267">SUM(F138)</f>
        <v>0</v>
      </c>
      <c r="G137" s="40">
        <f t="shared" si="267"/>
        <v>0</v>
      </c>
      <c r="H137" s="39">
        <f t="shared" si="267"/>
        <v>3122140</v>
      </c>
      <c r="I137" s="39">
        <f t="shared" si="267"/>
        <v>1107436</v>
      </c>
      <c r="J137" s="39">
        <f t="shared" si="267"/>
        <v>2014704</v>
      </c>
      <c r="K137" s="39">
        <f t="shared" si="255"/>
        <v>3122140</v>
      </c>
      <c r="L137" s="39">
        <f t="shared" si="249"/>
        <v>0</v>
      </c>
      <c r="M137" s="41">
        <f t="shared" si="250"/>
        <v>1</v>
      </c>
      <c r="N137" s="42"/>
      <c r="O137" s="36" t="s">
        <v>254</v>
      </c>
    </row>
    <row r="138" spans="1:15" ht="19.5" thickTop="1" thickBot="1" x14ac:dyDescent="0.3">
      <c r="A138" s="12" t="str">
        <f t="shared" si="248"/>
        <v>b</v>
      </c>
      <c r="B138" s="20" t="s">
        <v>0</v>
      </c>
      <c r="C138" s="45" t="s">
        <v>5</v>
      </c>
      <c r="D138" s="22">
        <f t="shared" si="266"/>
        <v>0</v>
      </c>
      <c r="E138" s="22">
        <f t="shared" si="266"/>
        <v>0</v>
      </c>
      <c r="F138" s="23">
        <f t="shared" si="267"/>
        <v>0</v>
      </c>
      <c r="G138" s="23">
        <f t="shared" si="267"/>
        <v>0</v>
      </c>
      <c r="H138" s="22">
        <f t="shared" si="267"/>
        <v>3122140</v>
      </c>
      <c r="I138" s="22">
        <f t="shared" si="267"/>
        <v>1107436</v>
      </c>
      <c r="J138" s="22">
        <f t="shared" si="267"/>
        <v>2014704</v>
      </c>
      <c r="K138" s="22">
        <f t="shared" si="255"/>
        <v>3122140</v>
      </c>
      <c r="L138" s="22">
        <f t="shared" si="249"/>
        <v>0</v>
      </c>
      <c r="M138" s="24">
        <f t="shared" si="250"/>
        <v>1</v>
      </c>
      <c r="N138" s="25"/>
      <c r="O138" s="36" t="s">
        <v>254</v>
      </c>
    </row>
    <row r="139" spans="1:15" ht="19.5" thickTop="1" thickBot="1" x14ac:dyDescent="0.3">
      <c r="A139" s="12" t="str">
        <f t="shared" si="248"/>
        <v>b</v>
      </c>
      <c r="B139" s="20" t="s">
        <v>0</v>
      </c>
      <c r="C139" s="47" t="s">
        <v>10</v>
      </c>
      <c r="D139" s="22"/>
      <c r="E139" s="22"/>
      <c r="F139" s="23">
        <v>0</v>
      </c>
      <c r="G139" s="23">
        <v>0</v>
      </c>
      <c r="H139" s="22">
        <v>3122140</v>
      </c>
      <c r="I139" s="22">
        <v>1107436</v>
      </c>
      <c r="J139" s="22">
        <v>2014704</v>
      </c>
      <c r="K139" s="22">
        <f t="shared" si="255"/>
        <v>3122140</v>
      </c>
      <c r="L139" s="22">
        <f t="shared" si="249"/>
        <v>0</v>
      </c>
      <c r="M139" s="24">
        <f t="shared" si="250"/>
        <v>1</v>
      </c>
      <c r="N139" s="25"/>
      <c r="O139" s="36" t="s">
        <v>254</v>
      </c>
    </row>
    <row r="140" spans="1:15" s="7" customFormat="1" ht="44.25" customHeight="1" thickTop="1" thickBot="1" x14ac:dyDescent="0.3">
      <c r="A140" s="36" t="str">
        <f t="shared" si="248"/>
        <v>b</v>
      </c>
      <c r="B140" s="37" t="s">
        <v>59</v>
      </c>
      <c r="C140" s="44" t="s">
        <v>60</v>
      </c>
      <c r="D140" s="39">
        <f t="shared" ref="D140:H140" si="268">SUM(D143,D146)</f>
        <v>0</v>
      </c>
      <c r="E140" s="39">
        <f t="shared" ref="E140" si="269">SUM(E143,E146)</f>
        <v>0</v>
      </c>
      <c r="F140" s="40">
        <f t="shared" si="268"/>
        <v>38000</v>
      </c>
      <c r="G140" s="40">
        <f t="shared" ref="G140" si="270">SUM(G143,G146)</f>
        <v>38000</v>
      </c>
      <c r="H140" s="39">
        <f t="shared" si="268"/>
        <v>20000</v>
      </c>
      <c r="I140" s="39">
        <f t="shared" ref="I140:J140" si="271">SUM(I143,I146)</f>
        <v>3266</v>
      </c>
      <c r="J140" s="39">
        <f t="shared" si="271"/>
        <v>16734</v>
      </c>
      <c r="K140" s="39">
        <f t="shared" si="255"/>
        <v>20000</v>
      </c>
      <c r="L140" s="39">
        <f t="shared" si="249"/>
        <v>0</v>
      </c>
      <c r="M140" s="41">
        <f t="shared" si="250"/>
        <v>1</v>
      </c>
      <c r="N140" s="42"/>
      <c r="O140" s="36" t="s">
        <v>254</v>
      </c>
    </row>
    <row r="141" spans="1:15" ht="19.5" thickTop="1" thickBot="1" x14ac:dyDescent="0.3">
      <c r="A141" s="12" t="str">
        <f t="shared" si="248"/>
        <v>b</v>
      </c>
      <c r="B141" s="20" t="s">
        <v>0</v>
      </c>
      <c r="C141" s="43" t="s">
        <v>5</v>
      </c>
      <c r="D141" s="22">
        <f t="shared" ref="D141:H141" si="272">SUM(D144,D147)</f>
        <v>0</v>
      </c>
      <c r="E141" s="22">
        <f t="shared" ref="E141" si="273">SUM(E144,E147)</f>
        <v>0</v>
      </c>
      <c r="F141" s="23">
        <f t="shared" si="272"/>
        <v>38000</v>
      </c>
      <c r="G141" s="23">
        <f t="shared" ref="G141" si="274">SUM(G144,G147)</f>
        <v>38000</v>
      </c>
      <c r="H141" s="22">
        <f t="shared" si="272"/>
        <v>20000</v>
      </c>
      <c r="I141" s="22">
        <f t="shared" ref="I141:J141" si="275">SUM(I144,I147)</f>
        <v>3266</v>
      </c>
      <c r="J141" s="22">
        <f t="shared" si="275"/>
        <v>16734</v>
      </c>
      <c r="K141" s="22">
        <f t="shared" si="255"/>
        <v>20000</v>
      </c>
      <c r="L141" s="22">
        <f t="shared" si="249"/>
        <v>0</v>
      </c>
      <c r="M141" s="24">
        <f t="shared" si="250"/>
        <v>1</v>
      </c>
      <c r="N141" s="25"/>
      <c r="O141" s="36" t="s">
        <v>254</v>
      </c>
    </row>
    <row r="142" spans="1:15" ht="19.5" thickTop="1" thickBot="1" x14ac:dyDescent="0.3">
      <c r="A142" s="12" t="str">
        <f t="shared" si="248"/>
        <v>b</v>
      </c>
      <c r="B142" s="20" t="s">
        <v>0</v>
      </c>
      <c r="C142" s="45" t="s">
        <v>10</v>
      </c>
      <c r="D142" s="22">
        <f t="shared" ref="D142:H142" si="276">SUM(D145,D148)</f>
        <v>0</v>
      </c>
      <c r="E142" s="22">
        <f t="shared" ref="E142" si="277">SUM(E145,E148)</f>
        <v>0</v>
      </c>
      <c r="F142" s="23">
        <f t="shared" si="276"/>
        <v>38000</v>
      </c>
      <c r="G142" s="23">
        <f t="shared" ref="G142" si="278">SUM(G145,G148)</f>
        <v>38000</v>
      </c>
      <c r="H142" s="22">
        <f t="shared" si="276"/>
        <v>20000</v>
      </c>
      <c r="I142" s="22">
        <f t="shared" ref="I142:J142" si="279">SUM(I145,I148)</f>
        <v>3266</v>
      </c>
      <c r="J142" s="22">
        <f t="shared" si="279"/>
        <v>16734</v>
      </c>
      <c r="K142" s="22">
        <f t="shared" si="255"/>
        <v>20000</v>
      </c>
      <c r="L142" s="22">
        <f t="shared" si="249"/>
        <v>0</v>
      </c>
      <c r="M142" s="24">
        <f t="shared" si="250"/>
        <v>1</v>
      </c>
      <c r="N142" s="25"/>
      <c r="O142" s="36" t="s">
        <v>254</v>
      </c>
    </row>
    <row r="143" spans="1:15" s="7" customFormat="1" ht="42" customHeight="1" thickTop="1" thickBot="1" x14ac:dyDescent="0.3">
      <c r="A143" s="36" t="str">
        <f t="shared" si="248"/>
        <v>b</v>
      </c>
      <c r="B143" s="37" t="s">
        <v>61</v>
      </c>
      <c r="C143" s="46" t="s">
        <v>60</v>
      </c>
      <c r="D143" s="39">
        <f t="shared" ref="D143:E144" si="280">SUM(D144)</f>
        <v>0</v>
      </c>
      <c r="E143" s="39">
        <f t="shared" si="280"/>
        <v>0</v>
      </c>
      <c r="F143" s="40">
        <f t="shared" ref="F143:J144" si="281">SUM(F144)</f>
        <v>38000</v>
      </c>
      <c r="G143" s="40">
        <f t="shared" si="281"/>
        <v>38000</v>
      </c>
      <c r="H143" s="39">
        <f t="shared" si="281"/>
        <v>1522</v>
      </c>
      <c r="I143" s="39">
        <f t="shared" si="281"/>
        <v>1522</v>
      </c>
      <c r="J143" s="39">
        <f t="shared" si="281"/>
        <v>0</v>
      </c>
      <c r="K143" s="39">
        <f t="shared" si="255"/>
        <v>1522</v>
      </c>
      <c r="L143" s="39">
        <f t="shared" si="249"/>
        <v>0</v>
      </c>
      <c r="M143" s="41">
        <f t="shared" si="250"/>
        <v>1</v>
      </c>
      <c r="N143" s="42"/>
      <c r="O143" s="36" t="s">
        <v>254</v>
      </c>
    </row>
    <row r="144" spans="1:15" ht="19.5" thickTop="1" thickBot="1" x14ac:dyDescent="0.3">
      <c r="A144" s="12" t="str">
        <f t="shared" si="248"/>
        <v>b</v>
      </c>
      <c r="B144" s="20" t="s">
        <v>0</v>
      </c>
      <c r="C144" s="45" t="s">
        <v>5</v>
      </c>
      <c r="D144" s="22">
        <f t="shared" si="280"/>
        <v>0</v>
      </c>
      <c r="E144" s="22">
        <f t="shared" si="280"/>
        <v>0</v>
      </c>
      <c r="F144" s="23">
        <f t="shared" si="281"/>
        <v>38000</v>
      </c>
      <c r="G144" s="23">
        <f t="shared" si="281"/>
        <v>38000</v>
      </c>
      <c r="H144" s="22">
        <f t="shared" si="281"/>
        <v>1522</v>
      </c>
      <c r="I144" s="22">
        <f t="shared" si="281"/>
        <v>1522</v>
      </c>
      <c r="J144" s="22">
        <f t="shared" si="281"/>
        <v>0</v>
      </c>
      <c r="K144" s="22">
        <f t="shared" si="255"/>
        <v>1522</v>
      </c>
      <c r="L144" s="22">
        <f t="shared" si="249"/>
        <v>0</v>
      </c>
      <c r="M144" s="24">
        <f t="shared" si="250"/>
        <v>1</v>
      </c>
      <c r="N144" s="25"/>
      <c r="O144" s="36" t="s">
        <v>254</v>
      </c>
    </row>
    <row r="145" spans="1:15" ht="19.5" thickTop="1" thickBot="1" x14ac:dyDescent="0.3">
      <c r="A145" s="12" t="str">
        <f t="shared" si="248"/>
        <v>b</v>
      </c>
      <c r="B145" s="20" t="s">
        <v>0</v>
      </c>
      <c r="C145" s="47" t="s">
        <v>10</v>
      </c>
      <c r="D145" s="22"/>
      <c r="E145" s="22"/>
      <c r="F145" s="23">
        <v>38000</v>
      </c>
      <c r="G145" s="23">
        <v>38000</v>
      </c>
      <c r="H145" s="22">
        <v>1522</v>
      </c>
      <c r="I145" s="22">
        <v>1522</v>
      </c>
      <c r="J145" s="22"/>
      <c r="K145" s="22">
        <f t="shared" si="255"/>
        <v>1522</v>
      </c>
      <c r="L145" s="22">
        <f t="shared" si="249"/>
        <v>0</v>
      </c>
      <c r="M145" s="24">
        <f t="shared" si="250"/>
        <v>1</v>
      </c>
      <c r="N145" s="25"/>
      <c r="O145" s="36" t="s">
        <v>254</v>
      </c>
    </row>
    <row r="146" spans="1:15" s="7" customFormat="1" ht="98.25" customHeight="1" thickTop="1" thickBot="1" x14ac:dyDescent="0.3">
      <c r="A146" s="36" t="str">
        <f t="shared" si="248"/>
        <v>b</v>
      </c>
      <c r="B146" s="37" t="s">
        <v>62</v>
      </c>
      <c r="C146" s="46" t="s">
        <v>63</v>
      </c>
      <c r="D146" s="39">
        <f t="shared" ref="D146:E147" si="282">SUM(D147)</f>
        <v>0</v>
      </c>
      <c r="E146" s="39">
        <f t="shared" si="282"/>
        <v>0</v>
      </c>
      <c r="F146" s="40">
        <f t="shared" ref="F146:J147" si="283">SUM(F147)</f>
        <v>0</v>
      </c>
      <c r="G146" s="40">
        <f t="shared" si="283"/>
        <v>0</v>
      </c>
      <c r="H146" s="39">
        <f t="shared" si="283"/>
        <v>18478</v>
      </c>
      <c r="I146" s="39">
        <f t="shared" si="283"/>
        <v>1744</v>
      </c>
      <c r="J146" s="39">
        <f t="shared" si="283"/>
        <v>16734</v>
      </c>
      <c r="K146" s="39">
        <f t="shared" si="255"/>
        <v>18478</v>
      </c>
      <c r="L146" s="39">
        <f t="shared" si="249"/>
        <v>0</v>
      </c>
      <c r="M146" s="41">
        <f t="shared" si="250"/>
        <v>1</v>
      </c>
      <c r="N146" s="42"/>
      <c r="O146" s="36" t="s">
        <v>254</v>
      </c>
    </row>
    <row r="147" spans="1:15" ht="19.5" thickTop="1" thickBot="1" x14ac:dyDescent="0.3">
      <c r="A147" s="12" t="str">
        <f t="shared" si="248"/>
        <v>b</v>
      </c>
      <c r="B147" s="20" t="s">
        <v>0</v>
      </c>
      <c r="C147" s="45" t="s">
        <v>5</v>
      </c>
      <c r="D147" s="22">
        <f t="shared" si="282"/>
        <v>0</v>
      </c>
      <c r="E147" s="22">
        <f t="shared" si="282"/>
        <v>0</v>
      </c>
      <c r="F147" s="23">
        <f t="shared" si="283"/>
        <v>0</v>
      </c>
      <c r="G147" s="23">
        <f t="shared" si="283"/>
        <v>0</v>
      </c>
      <c r="H147" s="22">
        <f t="shared" si="283"/>
        <v>18478</v>
      </c>
      <c r="I147" s="22">
        <f t="shared" si="283"/>
        <v>1744</v>
      </c>
      <c r="J147" s="22">
        <f t="shared" si="283"/>
        <v>16734</v>
      </c>
      <c r="K147" s="22">
        <f t="shared" si="255"/>
        <v>18478</v>
      </c>
      <c r="L147" s="22">
        <f t="shared" si="249"/>
        <v>0</v>
      </c>
      <c r="M147" s="24">
        <f t="shared" si="250"/>
        <v>1</v>
      </c>
      <c r="N147" s="25"/>
      <c r="O147" s="36" t="s">
        <v>254</v>
      </c>
    </row>
    <row r="148" spans="1:15" ht="19.5" thickTop="1" thickBot="1" x14ac:dyDescent="0.3">
      <c r="A148" s="12" t="str">
        <f t="shared" si="248"/>
        <v>b</v>
      </c>
      <c r="B148" s="20" t="s">
        <v>0</v>
      </c>
      <c r="C148" s="47" t="s">
        <v>10</v>
      </c>
      <c r="D148" s="22"/>
      <c r="E148" s="22"/>
      <c r="F148" s="23">
        <v>0</v>
      </c>
      <c r="G148" s="23">
        <v>0</v>
      </c>
      <c r="H148" s="22">
        <v>18478</v>
      </c>
      <c r="I148" s="22">
        <v>1744</v>
      </c>
      <c r="J148" s="22">
        <v>16734</v>
      </c>
      <c r="K148" s="22">
        <f t="shared" si="255"/>
        <v>18478</v>
      </c>
      <c r="L148" s="22">
        <f t="shared" si="249"/>
        <v>0</v>
      </c>
      <c r="M148" s="24">
        <f t="shared" si="250"/>
        <v>1</v>
      </c>
      <c r="N148" s="25"/>
      <c r="O148" s="36" t="s">
        <v>254</v>
      </c>
    </row>
    <row r="149" spans="1:15" s="7" customFormat="1" ht="46.5" customHeight="1" thickTop="1" thickBot="1" x14ac:dyDescent="0.3">
      <c r="A149" s="36" t="str">
        <f t="shared" si="248"/>
        <v>b</v>
      </c>
      <c r="B149" s="37" t="s">
        <v>64</v>
      </c>
      <c r="C149" s="44" t="s">
        <v>65</v>
      </c>
      <c r="D149" s="39">
        <f t="shared" ref="D149:H149" si="284">SUM(D152,D155)</f>
        <v>0</v>
      </c>
      <c r="E149" s="39">
        <f t="shared" ref="E149" si="285">SUM(E152,E155)</f>
        <v>0</v>
      </c>
      <c r="F149" s="40">
        <f t="shared" si="284"/>
        <v>6782000</v>
      </c>
      <c r="G149" s="40">
        <f t="shared" ref="G149" si="286">SUM(G152,G155)</f>
        <v>6782000</v>
      </c>
      <c r="H149" s="39">
        <f t="shared" si="284"/>
        <v>6300000</v>
      </c>
      <c r="I149" s="39">
        <f t="shared" ref="I149:J149" si="287">SUM(I152,I155)</f>
        <v>2602168</v>
      </c>
      <c r="J149" s="39">
        <f t="shared" si="287"/>
        <v>3697832</v>
      </c>
      <c r="K149" s="39">
        <f t="shared" si="255"/>
        <v>6300000</v>
      </c>
      <c r="L149" s="39">
        <f t="shared" si="249"/>
        <v>0</v>
      </c>
      <c r="M149" s="41">
        <f t="shared" si="250"/>
        <v>1</v>
      </c>
      <c r="N149" s="42"/>
      <c r="O149" s="36" t="s">
        <v>254</v>
      </c>
    </row>
    <row r="150" spans="1:15" ht="19.5" thickTop="1" thickBot="1" x14ac:dyDescent="0.3">
      <c r="A150" s="12" t="str">
        <f t="shared" si="248"/>
        <v>b</v>
      </c>
      <c r="B150" s="20" t="s">
        <v>0</v>
      </c>
      <c r="C150" s="43" t="s">
        <v>5</v>
      </c>
      <c r="D150" s="22">
        <f t="shared" ref="D150:H150" si="288">SUM(D153,D156)</f>
        <v>0</v>
      </c>
      <c r="E150" s="22">
        <f t="shared" ref="E150" si="289">SUM(E153,E156)</f>
        <v>0</v>
      </c>
      <c r="F150" s="23">
        <f t="shared" si="288"/>
        <v>6782000</v>
      </c>
      <c r="G150" s="23">
        <f t="shared" ref="G150" si="290">SUM(G153,G156)</f>
        <v>6782000</v>
      </c>
      <c r="H150" s="22">
        <f t="shared" si="288"/>
        <v>6300000</v>
      </c>
      <c r="I150" s="22">
        <f t="shared" ref="I150:J150" si="291">SUM(I153,I156)</f>
        <v>2602168</v>
      </c>
      <c r="J150" s="22">
        <f t="shared" si="291"/>
        <v>3697832</v>
      </c>
      <c r="K150" s="22">
        <f t="shared" si="255"/>
        <v>6300000</v>
      </c>
      <c r="L150" s="22">
        <f t="shared" si="249"/>
        <v>0</v>
      </c>
      <c r="M150" s="24">
        <f t="shared" si="250"/>
        <v>1</v>
      </c>
      <c r="N150" s="25"/>
      <c r="O150" s="36" t="s">
        <v>254</v>
      </c>
    </row>
    <row r="151" spans="1:15" ht="19.5" thickTop="1" thickBot="1" x14ac:dyDescent="0.3">
      <c r="A151" s="12" t="str">
        <f t="shared" si="248"/>
        <v>b</v>
      </c>
      <c r="B151" s="20" t="s">
        <v>0</v>
      </c>
      <c r="C151" s="45" t="s">
        <v>10</v>
      </c>
      <c r="D151" s="22">
        <f t="shared" ref="D151:H151" si="292">SUM(D154,D157)</f>
        <v>0</v>
      </c>
      <c r="E151" s="22">
        <f t="shared" ref="E151" si="293">SUM(E154,E157)</f>
        <v>0</v>
      </c>
      <c r="F151" s="23">
        <f t="shared" si="292"/>
        <v>6782000</v>
      </c>
      <c r="G151" s="23">
        <f t="shared" ref="G151" si="294">SUM(G154,G157)</f>
        <v>6782000</v>
      </c>
      <c r="H151" s="22">
        <f t="shared" si="292"/>
        <v>6300000</v>
      </c>
      <c r="I151" s="22">
        <f t="shared" ref="I151:J151" si="295">SUM(I154,I157)</f>
        <v>2602168</v>
      </c>
      <c r="J151" s="22">
        <f t="shared" si="295"/>
        <v>3697832</v>
      </c>
      <c r="K151" s="22">
        <f t="shared" si="255"/>
        <v>6300000</v>
      </c>
      <c r="L151" s="22">
        <f t="shared" si="249"/>
        <v>0</v>
      </c>
      <c r="M151" s="24">
        <f t="shared" si="250"/>
        <v>1</v>
      </c>
      <c r="N151" s="25"/>
      <c r="O151" s="36" t="s">
        <v>254</v>
      </c>
    </row>
    <row r="152" spans="1:15" s="7" customFormat="1" ht="45" customHeight="1" thickTop="1" thickBot="1" x14ac:dyDescent="0.3">
      <c r="A152" s="36" t="str">
        <f t="shared" si="248"/>
        <v>b</v>
      </c>
      <c r="B152" s="37" t="s">
        <v>66</v>
      </c>
      <c r="C152" s="46" t="s">
        <v>65</v>
      </c>
      <c r="D152" s="39">
        <f t="shared" ref="D152:E153" si="296">SUM(D153)</f>
        <v>0</v>
      </c>
      <c r="E152" s="39">
        <f t="shared" si="296"/>
        <v>0</v>
      </c>
      <c r="F152" s="40">
        <f t="shared" ref="F152:J153" si="297">SUM(F153)</f>
        <v>6782000</v>
      </c>
      <c r="G152" s="40">
        <f t="shared" si="297"/>
        <v>6782000</v>
      </c>
      <c r="H152" s="39">
        <f t="shared" si="297"/>
        <v>417302</v>
      </c>
      <c r="I152" s="39">
        <f t="shared" si="297"/>
        <v>417302</v>
      </c>
      <c r="J152" s="39">
        <f t="shared" si="297"/>
        <v>0</v>
      </c>
      <c r="K152" s="39">
        <f t="shared" si="255"/>
        <v>417302</v>
      </c>
      <c r="L152" s="39">
        <f t="shared" si="249"/>
        <v>0</v>
      </c>
      <c r="M152" s="41">
        <f t="shared" si="250"/>
        <v>1</v>
      </c>
      <c r="N152" s="42"/>
      <c r="O152" s="36" t="s">
        <v>254</v>
      </c>
    </row>
    <row r="153" spans="1:15" ht="19.5" thickTop="1" thickBot="1" x14ac:dyDescent="0.3">
      <c r="A153" s="12" t="str">
        <f t="shared" si="248"/>
        <v>b</v>
      </c>
      <c r="B153" s="20" t="s">
        <v>0</v>
      </c>
      <c r="C153" s="45" t="s">
        <v>5</v>
      </c>
      <c r="D153" s="22">
        <f t="shared" si="296"/>
        <v>0</v>
      </c>
      <c r="E153" s="22">
        <f t="shared" si="296"/>
        <v>0</v>
      </c>
      <c r="F153" s="23">
        <f t="shared" si="297"/>
        <v>6782000</v>
      </c>
      <c r="G153" s="23">
        <f t="shared" si="297"/>
        <v>6782000</v>
      </c>
      <c r="H153" s="22">
        <f t="shared" si="297"/>
        <v>417302</v>
      </c>
      <c r="I153" s="22">
        <f t="shared" si="297"/>
        <v>417302</v>
      </c>
      <c r="J153" s="22">
        <f t="shared" si="297"/>
        <v>0</v>
      </c>
      <c r="K153" s="22">
        <f t="shared" si="255"/>
        <v>417302</v>
      </c>
      <c r="L153" s="22">
        <f t="shared" si="249"/>
        <v>0</v>
      </c>
      <c r="M153" s="24">
        <f t="shared" si="250"/>
        <v>1</v>
      </c>
      <c r="N153" s="25"/>
      <c r="O153" s="36" t="s">
        <v>254</v>
      </c>
    </row>
    <row r="154" spans="1:15" ht="19.5" thickTop="1" thickBot="1" x14ac:dyDescent="0.3">
      <c r="A154" s="12" t="str">
        <f t="shared" si="248"/>
        <v>b</v>
      </c>
      <c r="B154" s="20" t="s">
        <v>0</v>
      </c>
      <c r="C154" s="47" t="s">
        <v>10</v>
      </c>
      <c r="D154" s="22"/>
      <c r="E154" s="22"/>
      <c r="F154" s="23">
        <v>6782000</v>
      </c>
      <c r="G154" s="23">
        <v>6782000</v>
      </c>
      <c r="H154" s="22">
        <v>417302</v>
      </c>
      <c r="I154" s="22">
        <v>417302</v>
      </c>
      <c r="J154" s="22"/>
      <c r="K154" s="22">
        <f t="shared" si="255"/>
        <v>417302</v>
      </c>
      <c r="L154" s="22">
        <f t="shared" si="249"/>
        <v>0</v>
      </c>
      <c r="M154" s="24">
        <f t="shared" si="250"/>
        <v>1</v>
      </c>
      <c r="N154" s="25"/>
      <c r="O154" s="36" t="s">
        <v>254</v>
      </c>
    </row>
    <row r="155" spans="1:15" s="7" customFormat="1" ht="91.5" thickTop="1" thickBot="1" x14ac:dyDescent="0.3">
      <c r="A155" s="36" t="str">
        <f t="shared" si="248"/>
        <v>b</v>
      </c>
      <c r="B155" s="37" t="s">
        <v>67</v>
      </c>
      <c r="C155" s="46" t="s">
        <v>68</v>
      </c>
      <c r="D155" s="39">
        <f t="shared" ref="D155:E156" si="298">SUM(D156)</f>
        <v>0</v>
      </c>
      <c r="E155" s="39">
        <f t="shared" si="298"/>
        <v>0</v>
      </c>
      <c r="F155" s="40">
        <f t="shared" ref="F155:J156" si="299">SUM(F156)</f>
        <v>0</v>
      </c>
      <c r="G155" s="40">
        <f t="shared" si="299"/>
        <v>0</v>
      </c>
      <c r="H155" s="39">
        <f t="shared" si="299"/>
        <v>5882698</v>
      </c>
      <c r="I155" s="39">
        <f t="shared" si="299"/>
        <v>2184866</v>
      </c>
      <c r="J155" s="39">
        <f t="shared" si="299"/>
        <v>3697832</v>
      </c>
      <c r="K155" s="39">
        <f t="shared" si="255"/>
        <v>5882698</v>
      </c>
      <c r="L155" s="39">
        <f t="shared" si="249"/>
        <v>0</v>
      </c>
      <c r="M155" s="41">
        <f t="shared" si="250"/>
        <v>1</v>
      </c>
      <c r="N155" s="42"/>
      <c r="O155" s="36" t="s">
        <v>254</v>
      </c>
    </row>
    <row r="156" spans="1:15" ht="19.5" thickTop="1" thickBot="1" x14ac:dyDescent="0.3">
      <c r="A156" s="12" t="str">
        <f t="shared" si="248"/>
        <v>b</v>
      </c>
      <c r="B156" s="20" t="s">
        <v>0</v>
      </c>
      <c r="C156" s="45" t="s">
        <v>5</v>
      </c>
      <c r="D156" s="22">
        <f t="shared" si="298"/>
        <v>0</v>
      </c>
      <c r="E156" s="22">
        <f t="shared" si="298"/>
        <v>0</v>
      </c>
      <c r="F156" s="23">
        <f t="shared" si="299"/>
        <v>0</v>
      </c>
      <c r="G156" s="23">
        <f t="shared" si="299"/>
        <v>0</v>
      </c>
      <c r="H156" s="22">
        <f t="shared" si="299"/>
        <v>5882698</v>
      </c>
      <c r="I156" s="22">
        <f t="shared" si="299"/>
        <v>2184866</v>
      </c>
      <c r="J156" s="22">
        <f t="shared" si="299"/>
        <v>3697832</v>
      </c>
      <c r="K156" s="22">
        <f t="shared" si="255"/>
        <v>5882698</v>
      </c>
      <c r="L156" s="22">
        <f t="shared" si="249"/>
        <v>0</v>
      </c>
      <c r="M156" s="24">
        <f t="shared" si="250"/>
        <v>1</v>
      </c>
      <c r="N156" s="25"/>
      <c r="O156" s="36" t="s">
        <v>254</v>
      </c>
    </row>
    <row r="157" spans="1:15" ht="19.5" thickTop="1" thickBot="1" x14ac:dyDescent="0.3">
      <c r="A157" s="12" t="str">
        <f t="shared" si="248"/>
        <v>b</v>
      </c>
      <c r="B157" s="20" t="s">
        <v>0</v>
      </c>
      <c r="C157" s="47" t="s">
        <v>10</v>
      </c>
      <c r="D157" s="22"/>
      <c r="E157" s="22"/>
      <c r="F157" s="23">
        <v>0</v>
      </c>
      <c r="G157" s="23">
        <v>0</v>
      </c>
      <c r="H157" s="22">
        <v>5882698</v>
      </c>
      <c r="I157" s="22">
        <v>2184866</v>
      </c>
      <c r="J157" s="22">
        <v>3697832</v>
      </c>
      <c r="K157" s="22">
        <f t="shared" si="255"/>
        <v>5882698</v>
      </c>
      <c r="L157" s="22">
        <f t="shared" si="249"/>
        <v>0</v>
      </c>
      <c r="M157" s="24">
        <f t="shared" si="250"/>
        <v>1</v>
      </c>
      <c r="N157" s="25"/>
      <c r="O157" s="36" t="s">
        <v>254</v>
      </c>
    </row>
    <row r="158" spans="1:15" s="7" customFormat="1" ht="38.25" customHeight="1" thickTop="1" thickBot="1" x14ac:dyDescent="0.3">
      <c r="A158" s="36" t="str">
        <f t="shared" si="248"/>
        <v>b</v>
      </c>
      <c r="B158" s="37" t="s">
        <v>69</v>
      </c>
      <c r="C158" s="44" t="s">
        <v>70</v>
      </c>
      <c r="D158" s="39">
        <f t="shared" ref="D158:H158" si="300">SUM(D161,D164)</f>
        <v>0</v>
      </c>
      <c r="E158" s="39">
        <f t="shared" ref="E158" si="301">SUM(E161,E164)</f>
        <v>6020</v>
      </c>
      <c r="F158" s="40">
        <f t="shared" si="300"/>
        <v>5600000</v>
      </c>
      <c r="G158" s="40">
        <f t="shared" ref="G158" si="302">SUM(G161,G164)</f>
        <v>5600000</v>
      </c>
      <c r="H158" s="39">
        <f t="shared" si="300"/>
        <v>5854500</v>
      </c>
      <c r="I158" s="39">
        <f t="shared" ref="I158:J158" si="303">SUM(I161,I164)</f>
        <v>964256</v>
      </c>
      <c r="J158" s="39">
        <f t="shared" si="303"/>
        <v>4884224</v>
      </c>
      <c r="K158" s="39">
        <f t="shared" si="255"/>
        <v>5848480</v>
      </c>
      <c r="L158" s="39">
        <f t="shared" si="249"/>
        <v>6020</v>
      </c>
      <c r="M158" s="41">
        <f t="shared" si="250"/>
        <v>0.9989717311469809</v>
      </c>
      <c r="N158" s="42"/>
      <c r="O158" s="36" t="s">
        <v>254</v>
      </c>
    </row>
    <row r="159" spans="1:15" ht="19.5" thickTop="1" thickBot="1" x14ac:dyDescent="0.3">
      <c r="A159" s="12" t="str">
        <f t="shared" si="248"/>
        <v>b</v>
      </c>
      <c r="B159" s="20" t="s">
        <v>0</v>
      </c>
      <c r="C159" s="43" t="s">
        <v>5</v>
      </c>
      <c r="D159" s="22">
        <f t="shared" ref="D159:H159" si="304">SUM(D162,D165)</f>
        <v>0</v>
      </c>
      <c r="E159" s="22">
        <f t="shared" ref="E159" si="305">SUM(E162,E165)</f>
        <v>6020</v>
      </c>
      <c r="F159" s="23">
        <f t="shared" si="304"/>
        <v>5600000</v>
      </c>
      <c r="G159" s="23">
        <f t="shared" ref="G159" si="306">SUM(G162,G165)</f>
        <v>5600000</v>
      </c>
      <c r="H159" s="22">
        <f t="shared" si="304"/>
        <v>5854500</v>
      </c>
      <c r="I159" s="22">
        <f t="shared" ref="I159:J159" si="307">SUM(I162,I165)</f>
        <v>964256</v>
      </c>
      <c r="J159" s="22">
        <f t="shared" si="307"/>
        <v>4884224</v>
      </c>
      <c r="K159" s="22">
        <f t="shared" si="255"/>
        <v>5848480</v>
      </c>
      <c r="L159" s="22">
        <f t="shared" si="249"/>
        <v>6020</v>
      </c>
      <c r="M159" s="24">
        <f t="shared" si="250"/>
        <v>0.9989717311469809</v>
      </c>
      <c r="N159" s="25"/>
      <c r="O159" s="36" t="s">
        <v>254</v>
      </c>
    </row>
    <row r="160" spans="1:15" ht="19.5" thickTop="1" thickBot="1" x14ac:dyDescent="0.3">
      <c r="A160" s="12" t="str">
        <f t="shared" si="248"/>
        <v>b</v>
      </c>
      <c r="B160" s="20" t="s">
        <v>0</v>
      </c>
      <c r="C160" s="45" t="s">
        <v>11</v>
      </c>
      <c r="D160" s="22">
        <f t="shared" ref="D160:H160" si="308">SUM(D163,D166)</f>
        <v>0</v>
      </c>
      <c r="E160" s="22">
        <f t="shared" ref="E160" si="309">SUM(E163,E166)</f>
        <v>6020</v>
      </c>
      <c r="F160" s="23">
        <f t="shared" si="308"/>
        <v>5600000</v>
      </c>
      <c r="G160" s="23">
        <f t="shared" ref="G160" si="310">SUM(G163,G166)</f>
        <v>5600000</v>
      </c>
      <c r="H160" s="22">
        <f t="shared" si="308"/>
        <v>5854500</v>
      </c>
      <c r="I160" s="22">
        <f t="shared" ref="I160:J160" si="311">SUM(I163,I166)</f>
        <v>964256</v>
      </c>
      <c r="J160" s="22">
        <f t="shared" si="311"/>
        <v>4884224</v>
      </c>
      <c r="K160" s="22">
        <f t="shared" si="255"/>
        <v>5848480</v>
      </c>
      <c r="L160" s="22">
        <f t="shared" si="249"/>
        <v>6020</v>
      </c>
      <c r="M160" s="24">
        <f t="shared" si="250"/>
        <v>0.9989717311469809</v>
      </c>
      <c r="N160" s="25"/>
      <c r="O160" s="36" t="s">
        <v>254</v>
      </c>
    </row>
    <row r="161" spans="1:15" s="7" customFormat="1" ht="47.25" customHeight="1" thickTop="1" thickBot="1" x14ac:dyDescent="0.3">
      <c r="A161" s="36" t="str">
        <f t="shared" si="248"/>
        <v>b</v>
      </c>
      <c r="B161" s="37" t="s">
        <v>71</v>
      </c>
      <c r="C161" s="46" t="s">
        <v>70</v>
      </c>
      <c r="D161" s="39">
        <f t="shared" ref="D161:E162" si="312">SUM(D162)</f>
        <v>0</v>
      </c>
      <c r="E161" s="39">
        <f t="shared" si="312"/>
        <v>0</v>
      </c>
      <c r="F161" s="40">
        <f t="shared" ref="F161:J162" si="313">SUM(F162)</f>
        <v>5600000</v>
      </c>
      <c r="G161" s="40">
        <f t="shared" si="313"/>
        <v>5600000</v>
      </c>
      <c r="H161" s="39">
        <f t="shared" si="313"/>
        <v>115180</v>
      </c>
      <c r="I161" s="39">
        <f t="shared" si="313"/>
        <v>115180</v>
      </c>
      <c r="J161" s="39">
        <f t="shared" si="313"/>
        <v>0</v>
      </c>
      <c r="K161" s="39">
        <f t="shared" si="255"/>
        <v>115180</v>
      </c>
      <c r="L161" s="39">
        <f t="shared" si="249"/>
        <v>0</v>
      </c>
      <c r="M161" s="41">
        <f t="shared" si="250"/>
        <v>1</v>
      </c>
      <c r="N161" s="42"/>
      <c r="O161" s="36" t="s">
        <v>254</v>
      </c>
    </row>
    <row r="162" spans="1:15" ht="19.5" thickTop="1" thickBot="1" x14ac:dyDescent="0.3">
      <c r="A162" s="12" t="str">
        <f t="shared" ref="A162:A186" si="314">IF(D162+F162+H162+I162+J162+K162&lt;=0,"a","b")</f>
        <v>b</v>
      </c>
      <c r="B162" s="20" t="s">
        <v>0</v>
      </c>
      <c r="C162" s="45" t="s">
        <v>5</v>
      </c>
      <c r="D162" s="22">
        <f t="shared" si="312"/>
        <v>0</v>
      </c>
      <c r="E162" s="22">
        <f t="shared" si="312"/>
        <v>0</v>
      </c>
      <c r="F162" s="23">
        <f t="shared" si="313"/>
        <v>5600000</v>
      </c>
      <c r="G162" s="23">
        <f t="shared" si="313"/>
        <v>5600000</v>
      </c>
      <c r="H162" s="22">
        <f t="shared" si="313"/>
        <v>115180</v>
      </c>
      <c r="I162" s="22">
        <f t="shared" si="313"/>
        <v>115180</v>
      </c>
      <c r="J162" s="22">
        <f t="shared" si="313"/>
        <v>0</v>
      </c>
      <c r="K162" s="22">
        <f t="shared" si="255"/>
        <v>115180</v>
      </c>
      <c r="L162" s="22">
        <f t="shared" si="249"/>
        <v>0</v>
      </c>
      <c r="M162" s="24">
        <f t="shared" si="250"/>
        <v>1</v>
      </c>
      <c r="N162" s="25"/>
      <c r="O162" s="36" t="s">
        <v>254</v>
      </c>
    </row>
    <row r="163" spans="1:15" ht="19.5" thickTop="1" thickBot="1" x14ac:dyDescent="0.3">
      <c r="A163" s="12" t="str">
        <f t="shared" si="314"/>
        <v>b</v>
      </c>
      <c r="B163" s="20" t="s">
        <v>0</v>
      </c>
      <c r="C163" s="47" t="s">
        <v>11</v>
      </c>
      <c r="D163" s="22"/>
      <c r="E163" s="22"/>
      <c r="F163" s="23">
        <v>5600000</v>
      </c>
      <c r="G163" s="23">
        <v>5600000</v>
      </c>
      <c r="H163" s="22">
        <v>115180</v>
      </c>
      <c r="I163" s="22">
        <v>115180</v>
      </c>
      <c r="J163" s="22"/>
      <c r="K163" s="22">
        <f t="shared" si="255"/>
        <v>115180</v>
      </c>
      <c r="L163" s="22">
        <f t="shared" si="249"/>
        <v>0</v>
      </c>
      <c r="M163" s="24">
        <f t="shared" si="250"/>
        <v>1</v>
      </c>
      <c r="N163" s="25"/>
      <c r="O163" s="36" t="s">
        <v>254</v>
      </c>
    </row>
    <row r="164" spans="1:15" s="7" customFormat="1" ht="91.5" customHeight="1" thickTop="1" thickBot="1" x14ac:dyDescent="0.3">
      <c r="A164" s="36" t="str">
        <f t="shared" si="314"/>
        <v>b</v>
      </c>
      <c r="B164" s="37" t="s">
        <v>72</v>
      </c>
      <c r="C164" s="46" t="s">
        <v>73</v>
      </c>
      <c r="D164" s="39">
        <f t="shared" ref="D164:E165" si="315">SUM(D165)</f>
        <v>0</v>
      </c>
      <c r="E164" s="39">
        <f t="shared" si="315"/>
        <v>6020</v>
      </c>
      <c r="F164" s="40">
        <f t="shared" ref="F164:J165" si="316">SUM(F165)</f>
        <v>0</v>
      </c>
      <c r="G164" s="40">
        <f t="shared" si="316"/>
        <v>0</v>
      </c>
      <c r="H164" s="39">
        <f t="shared" si="316"/>
        <v>5739320</v>
      </c>
      <c r="I164" s="39">
        <f t="shared" si="316"/>
        <v>849076</v>
      </c>
      <c r="J164" s="39">
        <f t="shared" si="316"/>
        <v>4884224</v>
      </c>
      <c r="K164" s="39">
        <f t="shared" si="255"/>
        <v>5733300</v>
      </c>
      <c r="L164" s="39">
        <f t="shared" si="249"/>
        <v>6020</v>
      </c>
      <c r="M164" s="41">
        <f t="shared" si="250"/>
        <v>0.99895109525170234</v>
      </c>
      <c r="N164" s="42"/>
      <c r="O164" s="36" t="s">
        <v>254</v>
      </c>
    </row>
    <row r="165" spans="1:15" ht="19.5" thickTop="1" thickBot="1" x14ac:dyDescent="0.3">
      <c r="A165" s="12" t="str">
        <f t="shared" si="314"/>
        <v>b</v>
      </c>
      <c r="B165" s="20" t="s">
        <v>0</v>
      </c>
      <c r="C165" s="45" t="s">
        <v>5</v>
      </c>
      <c r="D165" s="22">
        <f t="shared" si="315"/>
        <v>0</v>
      </c>
      <c r="E165" s="22">
        <f t="shared" si="315"/>
        <v>6020</v>
      </c>
      <c r="F165" s="23">
        <f t="shared" si="316"/>
        <v>0</v>
      </c>
      <c r="G165" s="23">
        <f t="shared" si="316"/>
        <v>0</v>
      </c>
      <c r="H165" s="22">
        <f t="shared" si="316"/>
        <v>5739320</v>
      </c>
      <c r="I165" s="22">
        <f t="shared" si="316"/>
        <v>849076</v>
      </c>
      <c r="J165" s="22">
        <f t="shared" si="316"/>
        <v>4884224</v>
      </c>
      <c r="K165" s="22">
        <f t="shared" si="255"/>
        <v>5733300</v>
      </c>
      <c r="L165" s="22">
        <f t="shared" si="249"/>
        <v>6020</v>
      </c>
      <c r="M165" s="24">
        <f t="shared" si="250"/>
        <v>0.99895109525170234</v>
      </c>
      <c r="N165" s="25"/>
      <c r="O165" s="36" t="s">
        <v>254</v>
      </c>
    </row>
    <row r="166" spans="1:15" ht="19.5" thickTop="1" thickBot="1" x14ac:dyDescent="0.3">
      <c r="A166" s="12" t="str">
        <f t="shared" si="314"/>
        <v>b</v>
      </c>
      <c r="B166" s="20" t="s">
        <v>0</v>
      </c>
      <c r="C166" s="47" t="s">
        <v>11</v>
      </c>
      <c r="D166" s="22"/>
      <c r="E166" s="22">
        <v>6020</v>
      </c>
      <c r="F166" s="23">
        <v>0</v>
      </c>
      <c r="G166" s="23">
        <v>0</v>
      </c>
      <c r="H166" s="22">
        <v>5739320</v>
      </c>
      <c r="I166" s="22">
        <v>849076</v>
      </c>
      <c r="J166" s="22">
        <v>4884224</v>
      </c>
      <c r="K166" s="22">
        <f t="shared" si="255"/>
        <v>5733300</v>
      </c>
      <c r="L166" s="22">
        <f t="shared" si="249"/>
        <v>6020</v>
      </c>
      <c r="M166" s="24">
        <f t="shared" si="250"/>
        <v>0.99895109525170234</v>
      </c>
      <c r="N166" s="25"/>
      <c r="O166" s="36" t="s">
        <v>254</v>
      </c>
    </row>
    <row r="167" spans="1:15" s="7" customFormat="1" ht="45" customHeight="1" thickTop="1" thickBot="1" x14ac:dyDescent="0.3">
      <c r="A167" s="36" t="str">
        <f t="shared" si="314"/>
        <v>b</v>
      </c>
      <c r="B167" s="37" t="s">
        <v>74</v>
      </c>
      <c r="C167" s="44" t="s">
        <v>75</v>
      </c>
      <c r="D167" s="39">
        <f t="shared" ref="D167:H167" si="317">SUM(D170,D173)</f>
        <v>0</v>
      </c>
      <c r="E167" s="39">
        <f t="shared" ref="E167" si="318">SUM(E170,E173)</f>
        <v>0</v>
      </c>
      <c r="F167" s="40">
        <f t="shared" si="317"/>
        <v>50000</v>
      </c>
      <c r="G167" s="40">
        <f t="shared" ref="G167" si="319">SUM(G170,G173)</f>
        <v>50000</v>
      </c>
      <c r="H167" s="39">
        <f t="shared" si="317"/>
        <v>48000</v>
      </c>
      <c r="I167" s="39">
        <f t="shared" ref="I167:J167" si="320">SUM(I170,I173)</f>
        <v>24000</v>
      </c>
      <c r="J167" s="39">
        <f t="shared" si="320"/>
        <v>28000</v>
      </c>
      <c r="K167" s="39">
        <f t="shared" si="255"/>
        <v>52000</v>
      </c>
      <c r="L167" s="39">
        <f t="shared" si="249"/>
        <v>-4000</v>
      </c>
      <c r="M167" s="41">
        <f t="shared" si="250"/>
        <v>1.0833333333333333</v>
      </c>
      <c r="N167" s="42"/>
      <c r="O167" s="36" t="s">
        <v>254</v>
      </c>
    </row>
    <row r="168" spans="1:15" ht="19.5" thickTop="1" thickBot="1" x14ac:dyDescent="0.3">
      <c r="A168" s="12" t="str">
        <f t="shared" si="314"/>
        <v>b</v>
      </c>
      <c r="B168" s="20" t="s">
        <v>0</v>
      </c>
      <c r="C168" s="43" t="s">
        <v>5</v>
      </c>
      <c r="D168" s="22">
        <f t="shared" ref="D168:H168" si="321">SUM(D171,D174)</f>
        <v>0</v>
      </c>
      <c r="E168" s="22">
        <f t="shared" ref="E168" si="322">SUM(E171,E174)</f>
        <v>0</v>
      </c>
      <c r="F168" s="23">
        <f t="shared" si="321"/>
        <v>50000</v>
      </c>
      <c r="G168" s="23">
        <f t="shared" ref="G168" si="323">SUM(G171,G174)</f>
        <v>50000</v>
      </c>
      <c r="H168" s="22">
        <f t="shared" si="321"/>
        <v>48000</v>
      </c>
      <c r="I168" s="22">
        <f t="shared" ref="I168:J168" si="324">SUM(I171,I174)</f>
        <v>24000</v>
      </c>
      <c r="J168" s="22">
        <f t="shared" si="324"/>
        <v>28000</v>
      </c>
      <c r="K168" s="22">
        <f t="shared" si="255"/>
        <v>52000</v>
      </c>
      <c r="L168" s="22">
        <f t="shared" si="249"/>
        <v>-4000</v>
      </c>
      <c r="M168" s="24">
        <f t="shared" si="250"/>
        <v>1.0833333333333333</v>
      </c>
      <c r="N168" s="25"/>
      <c r="O168" s="36" t="s">
        <v>254</v>
      </c>
    </row>
    <row r="169" spans="1:15" ht="19.5" thickTop="1" thickBot="1" x14ac:dyDescent="0.3">
      <c r="A169" s="12" t="str">
        <f t="shared" si="314"/>
        <v>b</v>
      </c>
      <c r="B169" s="20" t="s">
        <v>0</v>
      </c>
      <c r="C169" s="45" t="s">
        <v>10</v>
      </c>
      <c r="D169" s="22">
        <f t="shared" ref="D169:H169" si="325">SUM(D172,D175)</f>
        <v>0</v>
      </c>
      <c r="E169" s="22">
        <f t="shared" ref="E169" si="326">SUM(E172,E175)</f>
        <v>0</v>
      </c>
      <c r="F169" s="23">
        <f t="shared" si="325"/>
        <v>50000</v>
      </c>
      <c r="G169" s="23">
        <f t="shared" ref="G169" si="327">SUM(G172,G175)</f>
        <v>50000</v>
      </c>
      <c r="H169" s="22">
        <f t="shared" si="325"/>
        <v>48000</v>
      </c>
      <c r="I169" s="22">
        <f t="shared" ref="I169:J169" si="328">SUM(I172,I175)</f>
        <v>24000</v>
      </c>
      <c r="J169" s="22">
        <f t="shared" si="328"/>
        <v>28000</v>
      </c>
      <c r="K169" s="22">
        <f t="shared" si="255"/>
        <v>52000</v>
      </c>
      <c r="L169" s="22">
        <f t="shared" si="249"/>
        <v>-4000</v>
      </c>
      <c r="M169" s="24">
        <f t="shared" si="250"/>
        <v>1.0833333333333333</v>
      </c>
      <c r="N169" s="25"/>
      <c r="O169" s="36" t="s">
        <v>254</v>
      </c>
    </row>
    <row r="170" spans="1:15" s="7" customFormat="1" ht="37.5" customHeight="1" thickTop="1" thickBot="1" x14ac:dyDescent="0.3">
      <c r="A170" s="36" t="str">
        <f t="shared" si="314"/>
        <v>b</v>
      </c>
      <c r="B170" s="37" t="s">
        <v>76</v>
      </c>
      <c r="C170" s="46" t="s">
        <v>75</v>
      </c>
      <c r="D170" s="39">
        <f t="shared" ref="D170:E171" si="329">SUM(D171)</f>
        <v>0</v>
      </c>
      <c r="E170" s="39">
        <f t="shared" si="329"/>
        <v>0</v>
      </c>
      <c r="F170" s="40">
        <f t="shared" ref="F170:J171" si="330">SUM(F171)</f>
        <v>50000</v>
      </c>
      <c r="G170" s="40">
        <f t="shared" si="330"/>
        <v>50000</v>
      </c>
      <c r="H170" s="39">
        <f t="shared" si="330"/>
        <v>8000</v>
      </c>
      <c r="I170" s="39">
        <f t="shared" si="330"/>
        <v>8000</v>
      </c>
      <c r="J170" s="39">
        <f t="shared" si="330"/>
        <v>0</v>
      </c>
      <c r="K170" s="39">
        <f t="shared" si="255"/>
        <v>8000</v>
      </c>
      <c r="L170" s="39">
        <f t="shared" si="249"/>
        <v>0</v>
      </c>
      <c r="M170" s="41">
        <f t="shared" si="250"/>
        <v>1</v>
      </c>
      <c r="N170" s="42"/>
      <c r="O170" s="36" t="s">
        <v>254</v>
      </c>
    </row>
    <row r="171" spans="1:15" ht="19.5" thickTop="1" thickBot="1" x14ac:dyDescent="0.3">
      <c r="A171" s="12" t="str">
        <f t="shared" si="314"/>
        <v>b</v>
      </c>
      <c r="B171" s="20" t="s">
        <v>0</v>
      </c>
      <c r="C171" s="45" t="s">
        <v>5</v>
      </c>
      <c r="D171" s="22">
        <f t="shared" si="329"/>
        <v>0</v>
      </c>
      <c r="E171" s="22">
        <f t="shared" si="329"/>
        <v>0</v>
      </c>
      <c r="F171" s="23">
        <f t="shared" si="330"/>
        <v>50000</v>
      </c>
      <c r="G171" s="23">
        <f t="shared" si="330"/>
        <v>50000</v>
      </c>
      <c r="H171" s="22">
        <f t="shared" si="330"/>
        <v>8000</v>
      </c>
      <c r="I171" s="22">
        <f t="shared" si="330"/>
        <v>8000</v>
      </c>
      <c r="J171" s="22">
        <f t="shared" si="330"/>
        <v>0</v>
      </c>
      <c r="K171" s="22">
        <f t="shared" si="255"/>
        <v>8000</v>
      </c>
      <c r="L171" s="22">
        <f t="shared" si="249"/>
        <v>0</v>
      </c>
      <c r="M171" s="24">
        <f t="shared" si="250"/>
        <v>1</v>
      </c>
      <c r="N171" s="25"/>
      <c r="O171" s="36" t="s">
        <v>254</v>
      </c>
    </row>
    <row r="172" spans="1:15" ht="19.5" thickTop="1" thickBot="1" x14ac:dyDescent="0.3">
      <c r="A172" s="12" t="str">
        <f t="shared" si="314"/>
        <v>b</v>
      </c>
      <c r="B172" s="20" t="s">
        <v>0</v>
      </c>
      <c r="C172" s="47" t="s">
        <v>10</v>
      </c>
      <c r="D172" s="22"/>
      <c r="E172" s="22"/>
      <c r="F172" s="23">
        <v>50000</v>
      </c>
      <c r="G172" s="23">
        <v>50000</v>
      </c>
      <c r="H172" s="22">
        <v>8000</v>
      </c>
      <c r="I172" s="22">
        <v>8000</v>
      </c>
      <c r="J172" s="22"/>
      <c r="K172" s="22">
        <f t="shared" si="255"/>
        <v>8000</v>
      </c>
      <c r="L172" s="22">
        <f t="shared" si="249"/>
        <v>0</v>
      </c>
      <c r="M172" s="24">
        <f t="shared" si="250"/>
        <v>1</v>
      </c>
      <c r="N172" s="25"/>
      <c r="O172" s="36" t="s">
        <v>254</v>
      </c>
    </row>
    <row r="173" spans="1:15" s="7" customFormat="1" ht="91.5" thickTop="1" thickBot="1" x14ac:dyDescent="0.3">
      <c r="A173" s="36" t="str">
        <f t="shared" si="314"/>
        <v>b</v>
      </c>
      <c r="B173" s="37" t="s">
        <v>77</v>
      </c>
      <c r="C173" s="46" t="s">
        <v>78</v>
      </c>
      <c r="D173" s="39">
        <f t="shared" ref="D173:E174" si="331">SUM(D174)</f>
        <v>0</v>
      </c>
      <c r="E173" s="39">
        <f t="shared" si="331"/>
        <v>0</v>
      </c>
      <c r="F173" s="40">
        <f t="shared" ref="F173:J174" si="332">SUM(F174)</f>
        <v>0</v>
      </c>
      <c r="G173" s="40">
        <f t="shared" si="332"/>
        <v>0</v>
      </c>
      <c r="H173" s="39">
        <f t="shared" si="332"/>
        <v>40000</v>
      </c>
      <c r="I173" s="39">
        <f t="shared" si="332"/>
        <v>16000</v>
      </c>
      <c r="J173" s="39">
        <f t="shared" si="332"/>
        <v>28000</v>
      </c>
      <c r="K173" s="39">
        <f t="shared" si="255"/>
        <v>44000</v>
      </c>
      <c r="L173" s="39">
        <f t="shared" si="249"/>
        <v>-4000</v>
      </c>
      <c r="M173" s="41">
        <f t="shared" si="250"/>
        <v>1.1000000000000001</v>
      </c>
      <c r="N173" s="42"/>
      <c r="O173" s="36" t="s">
        <v>254</v>
      </c>
    </row>
    <row r="174" spans="1:15" ht="19.5" thickTop="1" thickBot="1" x14ac:dyDescent="0.3">
      <c r="A174" s="12" t="str">
        <f t="shared" si="314"/>
        <v>b</v>
      </c>
      <c r="B174" s="20" t="s">
        <v>0</v>
      </c>
      <c r="C174" s="45" t="s">
        <v>5</v>
      </c>
      <c r="D174" s="22">
        <f t="shared" si="331"/>
        <v>0</v>
      </c>
      <c r="E174" s="22">
        <f t="shared" si="331"/>
        <v>0</v>
      </c>
      <c r="F174" s="23">
        <f t="shared" si="332"/>
        <v>0</v>
      </c>
      <c r="G174" s="23">
        <f t="shared" si="332"/>
        <v>0</v>
      </c>
      <c r="H174" s="22">
        <f t="shared" si="332"/>
        <v>40000</v>
      </c>
      <c r="I174" s="22">
        <f t="shared" si="332"/>
        <v>16000</v>
      </c>
      <c r="J174" s="22">
        <f t="shared" si="332"/>
        <v>28000</v>
      </c>
      <c r="K174" s="22">
        <f t="shared" si="255"/>
        <v>44000</v>
      </c>
      <c r="L174" s="22">
        <f t="shared" si="249"/>
        <v>-4000</v>
      </c>
      <c r="M174" s="24">
        <f t="shared" si="250"/>
        <v>1.1000000000000001</v>
      </c>
      <c r="N174" s="25"/>
      <c r="O174" s="36" t="s">
        <v>254</v>
      </c>
    </row>
    <row r="175" spans="1:15" ht="19.5" thickTop="1" thickBot="1" x14ac:dyDescent="0.3">
      <c r="A175" s="12" t="str">
        <f t="shared" si="314"/>
        <v>b</v>
      </c>
      <c r="B175" s="20" t="s">
        <v>0</v>
      </c>
      <c r="C175" s="47" t="s">
        <v>10</v>
      </c>
      <c r="D175" s="22"/>
      <c r="E175" s="22"/>
      <c r="F175" s="23">
        <v>0</v>
      </c>
      <c r="G175" s="23">
        <v>0</v>
      </c>
      <c r="H175" s="22">
        <v>40000</v>
      </c>
      <c r="I175" s="22">
        <v>16000</v>
      </c>
      <c r="J175" s="22">
        <v>28000</v>
      </c>
      <c r="K175" s="22">
        <f t="shared" si="255"/>
        <v>44000</v>
      </c>
      <c r="L175" s="22">
        <f t="shared" si="249"/>
        <v>-4000</v>
      </c>
      <c r="M175" s="24">
        <f t="shared" si="250"/>
        <v>1.1000000000000001</v>
      </c>
      <c r="N175" s="25"/>
      <c r="O175" s="36" t="s">
        <v>254</v>
      </c>
    </row>
    <row r="176" spans="1:15" s="7" customFormat="1" ht="37.5" thickTop="1" thickBot="1" x14ac:dyDescent="0.3">
      <c r="A176" s="36" t="str">
        <f t="shared" si="314"/>
        <v>b</v>
      </c>
      <c r="B176" s="37" t="s">
        <v>79</v>
      </c>
      <c r="C176" s="44" t="s">
        <v>80</v>
      </c>
      <c r="D176" s="39">
        <f t="shared" ref="D176:H176" si="333">SUM(D179,D182)</f>
        <v>0</v>
      </c>
      <c r="E176" s="39">
        <f t="shared" ref="E176" si="334">SUM(E179,E182)</f>
        <v>0</v>
      </c>
      <c r="F176" s="40">
        <f t="shared" si="333"/>
        <v>450000</v>
      </c>
      <c r="G176" s="40">
        <f t="shared" ref="G176" si="335">SUM(G179,G182)</f>
        <v>450000</v>
      </c>
      <c r="H176" s="39">
        <f t="shared" si="333"/>
        <v>600000</v>
      </c>
      <c r="I176" s="39">
        <f t="shared" ref="I176:J176" si="336">SUM(I179,I182)</f>
        <v>268765</v>
      </c>
      <c r="J176" s="39">
        <f t="shared" si="336"/>
        <v>331235</v>
      </c>
      <c r="K176" s="39">
        <f t="shared" si="255"/>
        <v>600000</v>
      </c>
      <c r="L176" s="39">
        <f t="shared" si="249"/>
        <v>0</v>
      </c>
      <c r="M176" s="41">
        <f t="shared" si="250"/>
        <v>1</v>
      </c>
      <c r="N176" s="42"/>
      <c r="O176" s="36" t="s">
        <v>254</v>
      </c>
    </row>
    <row r="177" spans="1:15" ht="19.5" thickTop="1" thickBot="1" x14ac:dyDescent="0.3">
      <c r="A177" s="12" t="str">
        <f t="shared" si="314"/>
        <v>b</v>
      </c>
      <c r="B177" s="20" t="s">
        <v>0</v>
      </c>
      <c r="C177" s="43" t="s">
        <v>5</v>
      </c>
      <c r="D177" s="22">
        <f t="shared" ref="D177:H177" si="337">SUM(D180,D183)</f>
        <v>0</v>
      </c>
      <c r="E177" s="22">
        <f t="shared" ref="E177" si="338">SUM(E180,E183)</f>
        <v>0</v>
      </c>
      <c r="F177" s="23">
        <f t="shared" si="337"/>
        <v>450000</v>
      </c>
      <c r="G177" s="23">
        <f t="shared" ref="G177" si="339">SUM(G180,G183)</f>
        <v>450000</v>
      </c>
      <c r="H177" s="22">
        <f t="shared" si="337"/>
        <v>600000</v>
      </c>
      <c r="I177" s="22">
        <f t="shared" ref="I177:J177" si="340">SUM(I180,I183)</f>
        <v>268765</v>
      </c>
      <c r="J177" s="22">
        <f t="shared" si="340"/>
        <v>331235</v>
      </c>
      <c r="K177" s="22">
        <f t="shared" si="255"/>
        <v>600000</v>
      </c>
      <c r="L177" s="22">
        <f t="shared" si="249"/>
        <v>0</v>
      </c>
      <c r="M177" s="24">
        <f t="shared" si="250"/>
        <v>1</v>
      </c>
      <c r="N177" s="25"/>
      <c r="O177" s="36" t="s">
        <v>254</v>
      </c>
    </row>
    <row r="178" spans="1:15" ht="19.5" thickTop="1" thickBot="1" x14ac:dyDescent="0.3">
      <c r="A178" s="12" t="str">
        <f t="shared" si="314"/>
        <v>b</v>
      </c>
      <c r="B178" s="20" t="s">
        <v>0</v>
      </c>
      <c r="C178" s="45" t="s">
        <v>10</v>
      </c>
      <c r="D178" s="22">
        <f t="shared" ref="D178:H178" si="341">SUM(D181,D184)</f>
        <v>0</v>
      </c>
      <c r="E178" s="22">
        <f t="shared" ref="E178" si="342">SUM(E181,E184)</f>
        <v>0</v>
      </c>
      <c r="F178" s="23">
        <f t="shared" si="341"/>
        <v>450000</v>
      </c>
      <c r="G178" s="23">
        <f t="shared" ref="G178" si="343">SUM(G181,G184)</f>
        <v>450000</v>
      </c>
      <c r="H178" s="22">
        <f t="shared" si="341"/>
        <v>600000</v>
      </c>
      <c r="I178" s="22">
        <f t="shared" ref="I178:J178" si="344">SUM(I181,I184)</f>
        <v>268765</v>
      </c>
      <c r="J178" s="22">
        <f t="shared" si="344"/>
        <v>331235</v>
      </c>
      <c r="K178" s="22">
        <f t="shared" si="255"/>
        <v>600000</v>
      </c>
      <c r="L178" s="22">
        <f t="shared" si="249"/>
        <v>0</v>
      </c>
      <c r="M178" s="24">
        <f t="shared" si="250"/>
        <v>1</v>
      </c>
      <c r="N178" s="25"/>
      <c r="O178" s="36" t="s">
        <v>254</v>
      </c>
    </row>
    <row r="179" spans="1:15" s="7" customFormat="1" ht="35.25" customHeight="1" thickTop="1" thickBot="1" x14ac:dyDescent="0.3">
      <c r="A179" s="36" t="str">
        <f t="shared" si="314"/>
        <v>b</v>
      </c>
      <c r="B179" s="37" t="s">
        <v>81</v>
      </c>
      <c r="C179" s="46" t="s">
        <v>80</v>
      </c>
      <c r="D179" s="39">
        <f t="shared" ref="D179:E180" si="345">SUM(D180)</f>
        <v>0</v>
      </c>
      <c r="E179" s="39">
        <f t="shared" si="345"/>
        <v>0</v>
      </c>
      <c r="F179" s="40">
        <f t="shared" ref="F179:J180" si="346">SUM(F180)</f>
        <v>450000</v>
      </c>
      <c r="G179" s="40">
        <f t="shared" si="346"/>
        <v>450000</v>
      </c>
      <c r="H179" s="39">
        <f t="shared" si="346"/>
        <v>35510</v>
      </c>
      <c r="I179" s="39">
        <f t="shared" si="346"/>
        <v>35510</v>
      </c>
      <c r="J179" s="39">
        <f t="shared" si="346"/>
        <v>0</v>
      </c>
      <c r="K179" s="39">
        <f t="shared" si="255"/>
        <v>35510</v>
      </c>
      <c r="L179" s="39">
        <f t="shared" si="249"/>
        <v>0</v>
      </c>
      <c r="M179" s="41">
        <f t="shared" si="250"/>
        <v>1</v>
      </c>
      <c r="N179" s="42"/>
      <c r="O179" s="36" t="s">
        <v>254</v>
      </c>
    </row>
    <row r="180" spans="1:15" ht="19.5" thickTop="1" thickBot="1" x14ac:dyDescent="0.3">
      <c r="A180" s="12" t="str">
        <f t="shared" si="314"/>
        <v>b</v>
      </c>
      <c r="B180" s="20" t="s">
        <v>0</v>
      </c>
      <c r="C180" s="45" t="s">
        <v>5</v>
      </c>
      <c r="D180" s="22">
        <f t="shared" si="345"/>
        <v>0</v>
      </c>
      <c r="E180" s="22">
        <f t="shared" si="345"/>
        <v>0</v>
      </c>
      <c r="F180" s="23">
        <f t="shared" si="346"/>
        <v>450000</v>
      </c>
      <c r="G180" s="23">
        <f t="shared" si="346"/>
        <v>450000</v>
      </c>
      <c r="H180" s="22">
        <f t="shared" si="346"/>
        <v>35510</v>
      </c>
      <c r="I180" s="22">
        <f t="shared" si="346"/>
        <v>35510</v>
      </c>
      <c r="J180" s="22">
        <f t="shared" si="346"/>
        <v>0</v>
      </c>
      <c r="K180" s="22">
        <f t="shared" si="255"/>
        <v>35510</v>
      </c>
      <c r="L180" s="22">
        <f t="shared" si="249"/>
        <v>0</v>
      </c>
      <c r="M180" s="24">
        <f t="shared" si="250"/>
        <v>1</v>
      </c>
      <c r="N180" s="25"/>
      <c r="O180" s="36" t="s">
        <v>254</v>
      </c>
    </row>
    <row r="181" spans="1:15" ht="19.5" thickTop="1" thickBot="1" x14ac:dyDescent="0.3">
      <c r="A181" s="12" t="str">
        <f t="shared" si="314"/>
        <v>b</v>
      </c>
      <c r="B181" s="20" t="s">
        <v>0</v>
      </c>
      <c r="C181" s="47" t="s">
        <v>10</v>
      </c>
      <c r="D181" s="22"/>
      <c r="E181" s="22"/>
      <c r="F181" s="23">
        <v>450000</v>
      </c>
      <c r="G181" s="23">
        <v>450000</v>
      </c>
      <c r="H181" s="22">
        <v>35510</v>
      </c>
      <c r="I181" s="22">
        <v>35510</v>
      </c>
      <c r="J181" s="22"/>
      <c r="K181" s="22">
        <f t="shared" si="255"/>
        <v>35510</v>
      </c>
      <c r="L181" s="22">
        <f t="shared" si="249"/>
        <v>0</v>
      </c>
      <c r="M181" s="24">
        <f t="shared" si="250"/>
        <v>1</v>
      </c>
      <c r="N181" s="25"/>
      <c r="O181" s="36" t="s">
        <v>254</v>
      </c>
    </row>
    <row r="182" spans="1:15" s="7" customFormat="1" ht="100.5" customHeight="1" thickTop="1" thickBot="1" x14ac:dyDescent="0.3">
      <c r="A182" s="36" t="str">
        <f t="shared" si="314"/>
        <v>b</v>
      </c>
      <c r="B182" s="37" t="s">
        <v>82</v>
      </c>
      <c r="C182" s="46" t="s">
        <v>83</v>
      </c>
      <c r="D182" s="39">
        <f t="shared" ref="D182:E183" si="347">SUM(D183)</f>
        <v>0</v>
      </c>
      <c r="E182" s="39">
        <f t="shared" si="347"/>
        <v>0</v>
      </c>
      <c r="F182" s="40">
        <f t="shared" ref="F182:J183" si="348">SUM(F183)</f>
        <v>0</v>
      </c>
      <c r="G182" s="40">
        <f t="shared" si="348"/>
        <v>0</v>
      </c>
      <c r="H182" s="39">
        <f t="shared" si="348"/>
        <v>564490</v>
      </c>
      <c r="I182" s="39">
        <f t="shared" si="348"/>
        <v>233255</v>
      </c>
      <c r="J182" s="39">
        <f t="shared" si="348"/>
        <v>331235</v>
      </c>
      <c r="K182" s="39">
        <f t="shared" si="255"/>
        <v>564490</v>
      </c>
      <c r="L182" s="39">
        <f t="shared" si="249"/>
        <v>0</v>
      </c>
      <c r="M182" s="41">
        <f t="shared" si="250"/>
        <v>1</v>
      </c>
      <c r="N182" s="42"/>
      <c r="O182" s="36" t="s">
        <v>254</v>
      </c>
    </row>
    <row r="183" spans="1:15" ht="19.5" thickTop="1" thickBot="1" x14ac:dyDescent="0.3">
      <c r="A183" s="12" t="str">
        <f t="shared" si="314"/>
        <v>b</v>
      </c>
      <c r="B183" s="20" t="s">
        <v>0</v>
      </c>
      <c r="C183" s="45" t="s">
        <v>5</v>
      </c>
      <c r="D183" s="22">
        <f t="shared" si="347"/>
        <v>0</v>
      </c>
      <c r="E183" s="22">
        <f t="shared" si="347"/>
        <v>0</v>
      </c>
      <c r="F183" s="23">
        <f t="shared" si="348"/>
        <v>0</v>
      </c>
      <c r="G183" s="23">
        <f t="shared" si="348"/>
        <v>0</v>
      </c>
      <c r="H183" s="22">
        <f t="shared" si="348"/>
        <v>564490</v>
      </c>
      <c r="I183" s="22">
        <f t="shared" si="348"/>
        <v>233255</v>
      </c>
      <c r="J183" s="22">
        <f t="shared" si="348"/>
        <v>331235</v>
      </c>
      <c r="K183" s="22">
        <f t="shared" si="255"/>
        <v>564490</v>
      </c>
      <c r="L183" s="22">
        <f t="shared" si="249"/>
        <v>0</v>
      </c>
      <c r="M183" s="24">
        <f t="shared" si="250"/>
        <v>1</v>
      </c>
      <c r="N183" s="25"/>
      <c r="O183" s="36" t="s">
        <v>254</v>
      </c>
    </row>
    <row r="184" spans="1:15" ht="19.5" thickTop="1" thickBot="1" x14ac:dyDescent="0.3">
      <c r="A184" s="12" t="str">
        <f t="shared" si="314"/>
        <v>b</v>
      </c>
      <c r="B184" s="20" t="s">
        <v>0</v>
      </c>
      <c r="C184" s="47" t="s">
        <v>10</v>
      </c>
      <c r="D184" s="22"/>
      <c r="E184" s="22"/>
      <c r="F184" s="23">
        <v>0</v>
      </c>
      <c r="G184" s="23">
        <v>0</v>
      </c>
      <c r="H184" s="22">
        <v>564490</v>
      </c>
      <c r="I184" s="22">
        <v>233255</v>
      </c>
      <c r="J184" s="22">
        <v>331235</v>
      </c>
      <c r="K184" s="22">
        <f t="shared" si="255"/>
        <v>564490</v>
      </c>
      <c r="L184" s="22">
        <f t="shared" si="249"/>
        <v>0</v>
      </c>
      <c r="M184" s="24">
        <f t="shared" si="250"/>
        <v>1</v>
      </c>
      <c r="N184" s="25"/>
      <c r="O184" s="36" t="s">
        <v>254</v>
      </c>
    </row>
    <row r="185" spans="1:15" s="7" customFormat="1" ht="39" customHeight="1" thickTop="1" thickBot="1" x14ac:dyDescent="0.3">
      <c r="A185" s="36" t="str">
        <f t="shared" si="314"/>
        <v>b</v>
      </c>
      <c r="B185" s="37" t="s">
        <v>84</v>
      </c>
      <c r="C185" s="44" t="s">
        <v>85</v>
      </c>
      <c r="D185" s="39">
        <f t="shared" ref="D185:H185" si="349">SUM(D189,D192)</f>
        <v>0</v>
      </c>
      <c r="E185" s="39">
        <f t="shared" ref="E185" si="350">SUM(E189,E192)</f>
        <v>0</v>
      </c>
      <c r="F185" s="40">
        <f t="shared" si="349"/>
        <v>9585000</v>
      </c>
      <c r="G185" s="40">
        <f t="shared" ref="G185" si="351">SUM(G189,G192)</f>
        <v>9585000</v>
      </c>
      <c r="H185" s="39">
        <f t="shared" si="349"/>
        <v>9700000</v>
      </c>
      <c r="I185" s="39">
        <f t="shared" ref="I185:J185" si="352">SUM(I189,I192)</f>
        <v>5849280</v>
      </c>
      <c r="J185" s="39">
        <f t="shared" si="352"/>
        <v>4440377</v>
      </c>
      <c r="K185" s="39">
        <f t="shared" si="255"/>
        <v>10289657</v>
      </c>
      <c r="L185" s="39">
        <f t="shared" si="249"/>
        <v>-589657</v>
      </c>
      <c r="M185" s="41">
        <f t="shared" si="250"/>
        <v>1.0607893814432989</v>
      </c>
      <c r="N185" s="42"/>
      <c r="O185" s="36" t="s">
        <v>254</v>
      </c>
    </row>
    <row r="186" spans="1:15" ht="19.5" thickTop="1" thickBot="1" x14ac:dyDescent="0.3">
      <c r="A186" s="12" t="str">
        <f t="shared" si="314"/>
        <v>b</v>
      </c>
      <c r="B186" s="20" t="s">
        <v>0</v>
      </c>
      <c r="C186" s="43" t="s">
        <v>5</v>
      </c>
      <c r="D186" s="22">
        <f t="shared" ref="D186:H186" si="353">SUM(D190,D193)</f>
        <v>0</v>
      </c>
      <c r="E186" s="22">
        <f t="shared" ref="E186" si="354">SUM(E190,E193)</f>
        <v>0</v>
      </c>
      <c r="F186" s="23">
        <f t="shared" si="353"/>
        <v>9585000</v>
      </c>
      <c r="G186" s="23">
        <f t="shared" ref="G186" si="355">SUM(G190,G193)</f>
        <v>9585000</v>
      </c>
      <c r="H186" s="22">
        <f t="shared" si="353"/>
        <v>9700000</v>
      </c>
      <c r="I186" s="22">
        <f t="shared" ref="I186:J186" si="356">SUM(I190,I193)</f>
        <v>5849280</v>
      </c>
      <c r="J186" s="22">
        <f t="shared" si="356"/>
        <v>4440377</v>
      </c>
      <c r="K186" s="22">
        <f t="shared" si="255"/>
        <v>10289657</v>
      </c>
      <c r="L186" s="22">
        <f t="shared" si="249"/>
        <v>-589657</v>
      </c>
      <c r="M186" s="24">
        <f t="shared" si="250"/>
        <v>1.0607893814432989</v>
      </c>
      <c r="N186" s="25"/>
      <c r="O186" s="36" t="s">
        <v>254</v>
      </c>
    </row>
    <row r="187" spans="1:15" s="1" customFormat="1" ht="19.5" thickTop="1" thickBot="1" x14ac:dyDescent="0.3">
      <c r="A187" s="12"/>
      <c r="B187" s="20"/>
      <c r="C187" s="47" t="s">
        <v>7</v>
      </c>
      <c r="D187" s="22">
        <f>D194</f>
        <v>0</v>
      </c>
      <c r="E187" s="22">
        <f>E194</f>
        <v>0</v>
      </c>
      <c r="F187" s="23">
        <f t="shared" ref="F187:J187" si="357">F194</f>
        <v>0</v>
      </c>
      <c r="G187" s="23">
        <f t="shared" si="357"/>
        <v>0</v>
      </c>
      <c r="H187" s="22">
        <f t="shared" si="357"/>
        <v>3450</v>
      </c>
      <c r="I187" s="22">
        <f t="shared" si="357"/>
        <v>3450</v>
      </c>
      <c r="J187" s="22">
        <f t="shared" si="357"/>
        <v>117187</v>
      </c>
      <c r="K187" s="22">
        <f t="shared" si="255"/>
        <v>120637</v>
      </c>
      <c r="L187" s="22">
        <f t="shared" si="249"/>
        <v>-117187</v>
      </c>
      <c r="M187" s="24">
        <f t="shared" si="250"/>
        <v>34.967246376811595</v>
      </c>
      <c r="N187" s="25"/>
      <c r="O187" s="36" t="s">
        <v>254</v>
      </c>
    </row>
    <row r="188" spans="1:15" ht="19.5" thickTop="1" thickBot="1" x14ac:dyDescent="0.3">
      <c r="A188" s="12" t="str">
        <f t="shared" ref="A188:A193" si="358">IF(D188+F188+H188+I188+J188+K188&lt;=0,"a","b")</f>
        <v>b</v>
      </c>
      <c r="B188" s="20" t="s">
        <v>0</v>
      </c>
      <c r="C188" s="45" t="s">
        <v>10</v>
      </c>
      <c r="D188" s="22">
        <f t="shared" ref="D188:H188" si="359">SUM(D191,D195)</f>
        <v>0</v>
      </c>
      <c r="E188" s="22">
        <f t="shared" ref="E188" si="360">SUM(E191,E195)</f>
        <v>0</v>
      </c>
      <c r="F188" s="23">
        <f t="shared" si="359"/>
        <v>9585000</v>
      </c>
      <c r="G188" s="23">
        <f t="shared" ref="G188" si="361">SUM(G191,G195)</f>
        <v>9585000</v>
      </c>
      <c r="H188" s="22">
        <f t="shared" si="359"/>
        <v>9696550</v>
      </c>
      <c r="I188" s="22">
        <f t="shared" ref="I188:J188" si="362">SUM(I191,I195)</f>
        <v>5845830</v>
      </c>
      <c r="J188" s="22">
        <f t="shared" si="362"/>
        <v>4323190</v>
      </c>
      <c r="K188" s="22">
        <f t="shared" si="255"/>
        <v>10169020</v>
      </c>
      <c r="L188" s="22">
        <f t="shared" si="249"/>
        <v>-472470</v>
      </c>
      <c r="M188" s="24">
        <f t="shared" si="250"/>
        <v>1.0487255776539077</v>
      </c>
      <c r="N188" s="25"/>
      <c r="O188" s="36" t="s">
        <v>254</v>
      </c>
    </row>
    <row r="189" spans="1:15" s="7" customFormat="1" ht="29.25" customHeight="1" thickTop="1" thickBot="1" x14ac:dyDescent="0.3">
      <c r="A189" s="36" t="str">
        <f t="shared" si="358"/>
        <v>b</v>
      </c>
      <c r="B189" s="37" t="s">
        <v>86</v>
      </c>
      <c r="C189" s="46" t="s">
        <v>85</v>
      </c>
      <c r="D189" s="39">
        <f t="shared" ref="D189:E190" si="363">SUM(D190)</f>
        <v>0</v>
      </c>
      <c r="E189" s="39">
        <f t="shared" si="363"/>
        <v>0</v>
      </c>
      <c r="F189" s="40">
        <f t="shared" ref="F189:J190" si="364">SUM(F190)</f>
        <v>9585000</v>
      </c>
      <c r="G189" s="40">
        <f t="shared" si="364"/>
        <v>9585000</v>
      </c>
      <c r="H189" s="39">
        <f t="shared" si="364"/>
        <v>821671</v>
      </c>
      <c r="I189" s="39">
        <f t="shared" si="364"/>
        <v>821671</v>
      </c>
      <c r="J189" s="39">
        <f t="shared" si="364"/>
        <v>0</v>
      </c>
      <c r="K189" s="39">
        <f t="shared" si="255"/>
        <v>821671</v>
      </c>
      <c r="L189" s="39">
        <f t="shared" si="249"/>
        <v>0</v>
      </c>
      <c r="M189" s="41">
        <f t="shared" si="250"/>
        <v>1</v>
      </c>
      <c r="N189" s="42"/>
      <c r="O189" s="36" t="s">
        <v>254</v>
      </c>
    </row>
    <row r="190" spans="1:15" ht="19.5" thickTop="1" thickBot="1" x14ac:dyDescent="0.3">
      <c r="A190" s="12" t="str">
        <f t="shared" si="358"/>
        <v>b</v>
      </c>
      <c r="B190" s="20" t="s">
        <v>0</v>
      </c>
      <c r="C190" s="45" t="s">
        <v>5</v>
      </c>
      <c r="D190" s="22">
        <f t="shared" si="363"/>
        <v>0</v>
      </c>
      <c r="E190" s="22">
        <f t="shared" si="363"/>
        <v>0</v>
      </c>
      <c r="F190" s="23">
        <f t="shared" si="364"/>
        <v>9585000</v>
      </c>
      <c r="G190" s="23">
        <f t="shared" si="364"/>
        <v>9585000</v>
      </c>
      <c r="H190" s="22">
        <f t="shared" si="364"/>
        <v>821671</v>
      </c>
      <c r="I190" s="22">
        <f t="shared" si="364"/>
        <v>821671</v>
      </c>
      <c r="J190" s="22">
        <f t="shared" si="364"/>
        <v>0</v>
      </c>
      <c r="K190" s="22">
        <f t="shared" si="255"/>
        <v>821671</v>
      </c>
      <c r="L190" s="22">
        <f t="shared" si="249"/>
        <v>0</v>
      </c>
      <c r="M190" s="24">
        <f t="shared" si="250"/>
        <v>1</v>
      </c>
      <c r="N190" s="25"/>
      <c r="O190" s="36" t="s">
        <v>254</v>
      </c>
    </row>
    <row r="191" spans="1:15" ht="19.5" thickTop="1" thickBot="1" x14ac:dyDescent="0.3">
      <c r="A191" s="12" t="str">
        <f t="shared" si="358"/>
        <v>b</v>
      </c>
      <c r="B191" s="20" t="s">
        <v>0</v>
      </c>
      <c r="C191" s="47" t="s">
        <v>10</v>
      </c>
      <c r="D191" s="22"/>
      <c r="E191" s="22"/>
      <c r="F191" s="23">
        <v>9585000</v>
      </c>
      <c r="G191" s="23">
        <v>9585000</v>
      </c>
      <c r="H191" s="22">
        <v>821671</v>
      </c>
      <c r="I191" s="22">
        <v>821671</v>
      </c>
      <c r="J191" s="22"/>
      <c r="K191" s="22">
        <f t="shared" si="255"/>
        <v>821671</v>
      </c>
      <c r="L191" s="22">
        <f t="shared" si="249"/>
        <v>0</v>
      </c>
      <c r="M191" s="24">
        <f t="shared" si="250"/>
        <v>1</v>
      </c>
      <c r="N191" s="25"/>
      <c r="O191" s="36" t="s">
        <v>254</v>
      </c>
    </row>
    <row r="192" spans="1:15" s="7" customFormat="1" ht="93" customHeight="1" thickTop="1" thickBot="1" x14ac:dyDescent="0.3">
      <c r="A192" s="36" t="str">
        <f t="shared" si="358"/>
        <v>b</v>
      </c>
      <c r="B192" s="37" t="s">
        <v>87</v>
      </c>
      <c r="C192" s="46" t="s">
        <v>88</v>
      </c>
      <c r="D192" s="39">
        <f t="shared" ref="D192:E192" si="365">SUM(D193)</f>
        <v>0</v>
      </c>
      <c r="E192" s="39">
        <f t="shared" si="365"/>
        <v>0</v>
      </c>
      <c r="F192" s="40">
        <f t="shared" ref="F192:J192" si="366">SUM(F193)</f>
        <v>0</v>
      </c>
      <c r="G192" s="40">
        <f t="shared" si="366"/>
        <v>0</v>
      </c>
      <c r="H192" s="39">
        <f t="shared" si="366"/>
        <v>8878329</v>
      </c>
      <c r="I192" s="39">
        <f t="shared" si="366"/>
        <v>5027609</v>
      </c>
      <c r="J192" s="39">
        <f t="shared" si="366"/>
        <v>4440377</v>
      </c>
      <c r="K192" s="39">
        <f t="shared" si="255"/>
        <v>9467986</v>
      </c>
      <c r="L192" s="39">
        <f t="shared" si="249"/>
        <v>-589657</v>
      </c>
      <c r="M192" s="41">
        <f t="shared" si="250"/>
        <v>1.066415313061726</v>
      </c>
      <c r="N192" s="42"/>
      <c r="O192" s="36" t="s">
        <v>254</v>
      </c>
    </row>
    <row r="193" spans="1:15" ht="19.5" thickTop="1" thickBot="1" x14ac:dyDescent="0.3">
      <c r="A193" s="12" t="str">
        <f t="shared" si="358"/>
        <v>b</v>
      </c>
      <c r="B193" s="20" t="s">
        <v>0</v>
      </c>
      <c r="C193" s="45" t="s">
        <v>5</v>
      </c>
      <c r="D193" s="22">
        <f>D194+D195</f>
        <v>0</v>
      </c>
      <c r="E193" s="22">
        <f>E194+E195</f>
        <v>0</v>
      </c>
      <c r="F193" s="23">
        <f t="shared" ref="F193:J193" si="367">F194+F195</f>
        <v>0</v>
      </c>
      <c r="G193" s="23">
        <f t="shared" si="367"/>
        <v>0</v>
      </c>
      <c r="H193" s="22">
        <f t="shared" si="367"/>
        <v>8878329</v>
      </c>
      <c r="I193" s="22">
        <f t="shared" si="367"/>
        <v>5027609</v>
      </c>
      <c r="J193" s="22">
        <f t="shared" si="367"/>
        <v>4440377</v>
      </c>
      <c r="K193" s="22">
        <f t="shared" si="255"/>
        <v>9467986</v>
      </c>
      <c r="L193" s="22">
        <f t="shared" si="249"/>
        <v>-589657</v>
      </c>
      <c r="M193" s="24">
        <f t="shared" si="250"/>
        <v>1.066415313061726</v>
      </c>
      <c r="N193" s="25"/>
      <c r="O193" s="36" t="s">
        <v>254</v>
      </c>
    </row>
    <row r="194" spans="1:15" s="1" customFormat="1" ht="19.5" thickTop="1" thickBot="1" x14ac:dyDescent="0.3">
      <c r="A194" s="12"/>
      <c r="B194" s="20"/>
      <c r="C194" s="47" t="s">
        <v>7</v>
      </c>
      <c r="D194" s="22"/>
      <c r="E194" s="22"/>
      <c r="F194" s="23"/>
      <c r="G194" s="23"/>
      <c r="H194" s="22">
        <v>3450</v>
      </c>
      <c r="I194" s="22">
        <v>3450</v>
      </c>
      <c r="J194" s="22">
        <v>117187</v>
      </c>
      <c r="K194" s="22">
        <f t="shared" si="255"/>
        <v>120637</v>
      </c>
      <c r="L194" s="22">
        <f t="shared" si="249"/>
        <v>-117187</v>
      </c>
      <c r="M194" s="24">
        <f t="shared" si="250"/>
        <v>34.967246376811595</v>
      </c>
      <c r="N194" s="25"/>
      <c r="O194" s="36" t="s">
        <v>254</v>
      </c>
    </row>
    <row r="195" spans="1:15" ht="19.5" thickTop="1" thickBot="1" x14ac:dyDescent="0.3">
      <c r="A195" s="12" t="str">
        <f t="shared" ref="A195:A226" si="368">IF(D195+F195+H195+I195+J195+K195&lt;=0,"a","b")</f>
        <v>b</v>
      </c>
      <c r="B195" s="20" t="s">
        <v>0</v>
      </c>
      <c r="C195" s="47" t="s">
        <v>10</v>
      </c>
      <c r="D195" s="22"/>
      <c r="E195" s="22"/>
      <c r="F195" s="23">
        <v>0</v>
      </c>
      <c r="G195" s="23">
        <v>0</v>
      </c>
      <c r="H195" s="22">
        <v>8874879</v>
      </c>
      <c r="I195" s="22">
        <v>5024159</v>
      </c>
      <c r="J195" s="22">
        <v>4323190</v>
      </c>
      <c r="K195" s="22">
        <f t="shared" si="255"/>
        <v>9347349</v>
      </c>
      <c r="L195" s="22">
        <f t="shared" si="249"/>
        <v>-472470</v>
      </c>
      <c r="M195" s="24">
        <f t="shared" si="250"/>
        <v>1.0532367821578188</v>
      </c>
      <c r="N195" s="25"/>
      <c r="O195" s="36" t="s">
        <v>254</v>
      </c>
    </row>
    <row r="196" spans="1:15" s="7" customFormat="1" ht="37.5" thickTop="1" thickBot="1" x14ac:dyDescent="0.3">
      <c r="A196" s="36" t="str">
        <f t="shared" si="368"/>
        <v>b</v>
      </c>
      <c r="B196" s="37" t="s">
        <v>89</v>
      </c>
      <c r="C196" s="44" t="s">
        <v>90</v>
      </c>
      <c r="D196" s="39">
        <f t="shared" ref="D196:H196" si="369">SUM(D199,D202)</f>
        <v>0</v>
      </c>
      <c r="E196" s="39">
        <f t="shared" ref="E196" si="370">SUM(E199,E202)</f>
        <v>0</v>
      </c>
      <c r="F196" s="40">
        <f t="shared" si="369"/>
        <v>2700000</v>
      </c>
      <c r="G196" s="40">
        <f t="shared" ref="G196" si="371">SUM(G199,G202)</f>
        <v>2700000</v>
      </c>
      <c r="H196" s="39">
        <f t="shared" si="369"/>
        <v>2600000</v>
      </c>
      <c r="I196" s="39">
        <f t="shared" ref="I196:J196" si="372">SUM(I199,I202)</f>
        <v>1395080</v>
      </c>
      <c r="J196" s="39">
        <f t="shared" si="372"/>
        <v>1204920</v>
      </c>
      <c r="K196" s="39">
        <f t="shared" si="255"/>
        <v>2600000</v>
      </c>
      <c r="L196" s="39">
        <f t="shared" ref="L196:L259" si="373">H196-K196</f>
        <v>0</v>
      </c>
      <c r="M196" s="41">
        <f t="shared" ref="M196:M259" si="374">K196/H196</f>
        <v>1</v>
      </c>
      <c r="N196" s="42"/>
      <c r="O196" s="36" t="s">
        <v>254</v>
      </c>
    </row>
    <row r="197" spans="1:15" ht="19.5" thickTop="1" thickBot="1" x14ac:dyDescent="0.3">
      <c r="A197" s="12" t="str">
        <f t="shared" si="368"/>
        <v>b</v>
      </c>
      <c r="B197" s="20" t="s">
        <v>0</v>
      </c>
      <c r="C197" s="43" t="s">
        <v>5</v>
      </c>
      <c r="D197" s="22">
        <f t="shared" ref="D197:H197" si="375">SUM(D200,D203)</f>
        <v>0</v>
      </c>
      <c r="E197" s="22">
        <f t="shared" ref="E197" si="376">SUM(E200,E203)</f>
        <v>0</v>
      </c>
      <c r="F197" s="23">
        <f t="shared" si="375"/>
        <v>2700000</v>
      </c>
      <c r="G197" s="23">
        <f t="shared" ref="G197" si="377">SUM(G200,G203)</f>
        <v>2700000</v>
      </c>
      <c r="H197" s="22">
        <f t="shared" si="375"/>
        <v>2600000</v>
      </c>
      <c r="I197" s="22">
        <f t="shared" ref="I197:J197" si="378">SUM(I200,I203)</f>
        <v>1395080</v>
      </c>
      <c r="J197" s="22">
        <f t="shared" si="378"/>
        <v>1204920</v>
      </c>
      <c r="K197" s="22">
        <f t="shared" ref="K197:K260" si="379">I197+J197</f>
        <v>2600000</v>
      </c>
      <c r="L197" s="22">
        <f t="shared" si="373"/>
        <v>0</v>
      </c>
      <c r="M197" s="24">
        <f t="shared" si="374"/>
        <v>1</v>
      </c>
      <c r="N197" s="25"/>
      <c r="O197" s="36" t="s">
        <v>254</v>
      </c>
    </row>
    <row r="198" spans="1:15" ht="19.5" thickTop="1" thickBot="1" x14ac:dyDescent="0.3">
      <c r="A198" s="12" t="str">
        <f t="shared" si="368"/>
        <v>b</v>
      </c>
      <c r="B198" s="20" t="s">
        <v>0</v>
      </c>
      <c r="C198" s="45" t="s">
        <v>10</v>
      </c>
      <c r="D198" s="22">
        <f t="shared" ref="D198:H198" si="380">SUM(D201,D204)</f>
        <v>0</v>
      </c>
      <c r="E198" s="22">
        <f t="shared" ref="E198" si="381">SUM(E201,E204)</f>
        <v>0</v>
      </c>
      <c r="F198" s="23">
        <f t="shared" si="380"/>
        <v>2700000</v>
      </c>
      <c r="G198" s="23">
        <f t="shared" ref="G198" si="382">SUM(G201,G204)</f>
        <v>2700000</v>
      </c>
      <c r="H198" s="22">
        <f t="shared" si="380"/>
        <v>2600000</v>
      </c>
      <c r="I198" s="22">
        <f t="shared" ref="I198:J198" si="383">SUM(I201,I204)</f>
        <v>1395080</v>
      </c>
      <c r="J198" s="22">
        <f t="shared" si="383"/>
        <v>1204920</v>
      </c>
      <c r="K198" s="22">
        <f t="shared" si="379"/>
        <v>2600000</v>
      </c>
      <c r="L198" s="22">
        <f t="shared" si="373"/>
        <v>0</v>
      </c>
      <c r="M198" s="24">
        <f t="shared" si="374"/>
        <v>1</v>
      </c>
      <c r="N198" s="25"/>
      <c r="O198" s="36" t="s">
        <v>254</v>
      </c>
    </row>
    <row r="199" spans="1:15" s="7" customFormat="1" ht="37.5" thickTop="1" thickBot="1" x14ac:dyDescent="0.3">
      <c r="A199" s="36" t="str">
        <f t="shared" si="368"/>
        <v>b</v>
      </c>
      <c r="B199" s="37" t="s">
        <v>91</v>
      </c>
      <c r="C199" s="46" t="s">
        <v>90</v>
      </c>
      <c r="D199" s="39">
        <f t="shared" ref="D199:E200" si="384">SUM(D200)</f>
        <v>0</v>
      </c>
      <c r="E199" s="39">
        <f t="shared" si="384"/>
        <v>0</v>
      </c>
      <c r="F199" s="40">
        <f t="shared" ref="F199:J200" si="385">SUM(F200)</f>
        <v>2700000</v>
      </c>
      <c r="G199" s="40">
        <f t="shared" si="385"/>
        <v>2700000</v>
      </c>
      <c r="H199" s="39">
        <f t="shared" si="385"/>
        <v>207530</v>
      </c>
      <c r="I199" s="39">
        <f t="shared" si="385"/>
        <v>207530</v>
      </c>
      <c r="J199" s="39">
        <f t="shared" si="385"/>
        <v>0</v>
      </c>
      <c r="K199" s="39">
        <f t="shared" si="379"/>
        <v>207530</v>
      </c>
      <c r="L199" s="39">
        <f t="shared" si="373"/>
        <v>0</v>
      </c>
      <c r="M199" s="41">
        <f t="shared" si="374"/>
        <v>1</v>
      </c>
      <c r="N199" s="42"/>
      <c r="O199" s="36" t="s">
        <v>254</v>
      </c>
    </row>
    <row r="200" spans="1:15" ht="19.5" thickTop="1" thickBot="1" x14ac:dyDescent="0.3">
      <c r="A200" s="12" t="str">
        <f t="shared" si="368"/>
        <v>b</v>
      </c>
      <c r="B200" s="20" t="s">
        <v>0</v>
      </c>
      <c r="C200" s="45" t="s">
        <v>5</v>
      </c>
      <c r="D200" s="22">
        <f t="shared" si="384"/>
        <v>0</v>
      </c>
      <c r="E200" s="22">
        <f t="shared" si="384"/>
        <v>0</v>
      </c>
      <c r="F200" s="23">
        <f t="shared" si="385"/>
        <v>2700000</v>
      </c>
      <c r="G200" s="23">
        <f t="shared" si="385"/>
        <v>2700000</v>
      </c>
      <c r="H200" s="22">
        <f t="shared" si="385"/>
        <v>207530</v>
      </c>
      <c r="I200" s="22">
        <f t="shared" si="385"/>
        <v>207530</v>
      </c>
      <c r="J200" s="22">
        <f t="shared" si="385"/>
        <v>0</v>
      </c>
      <c r="K200" s="22">
        <f t="shared" si="379"/>
        <v>207530</v>
      </c>
      <c r="L200" s="22">
        <f t="shared" si="373"/>
        <v>0</v>
      </c>
      <c r="M200" s="24">
        <f t="shared" si="374"/>
        <v>1</v>
      </c>
      <c r="N200" s="25"/>
      <c r="O200" s="36" t="s">
        <v>254</v>
      </c>
    </row>
    <row r="201" spans="1:15" ht="19.5" thickTop="1" thickBot="1" x14ac:dyDescent="0.3">
      <c r="A201" s="12" t="str">
        <f t="shared" si="368"/>
        <v>b</v>
      </c>
      <c r="B201" s="20" t="s">
        <v>0</v>
      </c>
      <c r="C201" s="47" t="s">
        <v>10</v>
      </c>
      <c r="D201" s="22"/>
      <c r="E201" s="22"/>
      <c r="F201" s="23">
        <v>2700000</v>
      </c>
      <c r="G201" s="23">
        <v>2700000</v>
      </c>
      <c r="H201" s="22">
        <v>207530</v>
      </c>
      <c r="I201" s="22">
        <v>207530</v>
      </c>
      <c r="J201" s="22"/>
      <c r="K201" s="22">
        <f t="shared" si="379"/>
        <v>207530</v>
      </c>
      <c r="L201" s="22">
        <f t="shared" si="373"/>
        <v>0</v>
      </c>
      <c r="M201" s="24">
        <f t="shared" si="374"/>
        <v>1</v>
      </c>
      <c r="N201" s="25"/>
      <c r="O201" s="36" t="s">
        <v>254</v>
      </c>
    </row>
    <row r="202" spans="1:15" s="7" customFormat="1" ht="109.5" thickTop="1" thickBot="1" x14ac:dyDescent="0.3">
      <c r="A202" s="36" t="str">
        <f t="shared" si="368"/>
        <v>b</v>
      </c>
      <c r="B202" s="37" t="s">
        <v>92</v>
      </c>
      <c r="C202" s="46" t="s">
        <v>93</v>
      </c>
      <c r="D202" s="39">
        <f t="shared" ref="D202:E203" si="386">SUM(D203)</f>
        <v>0</v>
      </c>
      <c r="E202" s="39">
        <f t="shared" si="386"/>
        <v>0</v>
      </c>
      <c r="F202" s="40">
        <f t="shared" ref="F202:J203" si="387">SUM(F203)</f>
        <v>0</v>
      </c>
      <c r="G202" s="40">
        <f t="shared" si="387"/>
        <v>0</v>
      </c>
      <c r="H202" s="39">
        <f t="shared" si="387"/>
        <v>2392470</v>
      </c>
      <c r="I202" s="39">
        <f t="shared" si="387"/>
        <v>1187550</v>
      </c>
      <c r="J202" s="39">
        <f t="shared" si="387"/>
        <v>1204920</v>
      </c>
      <c r="K202" s="39">
        <f t="shared" si="379"/>
        <v>2392470</v>
      </c>
      <c r="L202" s="39">
        <f t="shared" si="373"/>
        <v>0</v>
      </c>
      <c r="M202" s="41">
        <f t="shared" si="374"/>
        <v>1</v>
      </c>
      <c r="N202" s="42"/>
      <c r="O202" s="36" t="s">
        <v>254</v>
      </c>
    </row>
    <row r="203" spans="1:15" ht="19.5" thickTop="1" thickBot="1" x14ac:dyDescent="0.3">
      <c r="A203" s="12" t="str">
        <f t="shared" si="368"/>
        <v>b</v>
      </c>
      <c r="B203" s="20" t="s">
        <v>0</v>
      </c>
      <c r="C203" s="45" t="s">
        <v>5</v>
      </c>
      <c r="D203" s="22">
        <f t="shared" si="386"/>
        <v>0</v>
      </c>
      <c r="E203" s="22">
        <f t="shared" si="386"/>
        <v>0</v>
      </c>
      <c r="F203" s="23">
        <f t="shared" si="387"/>
        <v>0</v>
      </c>
      <c r="G203" s="23">
        <f t="shared" si="387"/>
        <v>0</v>
      </c>
      <c r="H203" s="22">
        <f t="shared" si="387"/>
        <v>2392470</v>
      </c>
      <c r="I203" s="22">
        <f t="shared" si="387"/>
        <v>1187550</v>
      </c>
      <c r="J203" s="22">
        <f t="shared" si="387"/>
        <v>1204920</v>
      </c>
      <c r="K203" s="22">
        <f t="shared" si="379"/>
        <v>2392470</v>
      </c>
      <c r="L203" s="22">
        <f t="shared" si="373"/>
        <v>0</v>
      </c>
      <c r="M203" s="24">
        <f t="shared" si="374"/>
        <v>1</v>
      </c>
      <c r="N203" s="25"/>
      <c r="O203" s="36" t="s">
        <v>254</v>
      </c>
    </row>
    <row r="204" spans="1:15" ht="19.5" thickTop="1" thickBot="1" x14ac:dyDescent="0.3">
      <c r="A204" s="12" t="str">
        <f t="shared" si="368"/>
        <v>b</v>
      </c>
      <c r="B204" s="20" t="s">
        <v>0</v>
      </c>
      <c r="C204" s="47" t="s">
        <v>10</v>
      </c>
      <c r="D204" s="22"/>
      <c r="E204" s="22"/>
      <c r="F204" s="23">
        <v>0</v>
      </c>
      <c r="G204" s="23">
        <v>0</v>
      </c>
      <c r="H204" s="22">
        <v>2392470</v>
      </c>
      <c r="I204" s="22">
        <v>1187550</v>
      </c>
      <c r="J204" s="22">
        <v>1204920</v>
      </c>
      <c r="K204" s="22">
        <f t="shared" si="379"/>
        <v>2392470</v>
      </c>
      <c r="L204" s="22">
        <f t="shared" si="373"/>
        <v>0</v>
      </c>
      <c r="M204" s="24">
        <f t="shared" si="374"/>
        <v>1</v>
      </c>
      <c r="N204" s="25"/>
      <c r="O204" s="36" t="s">
        <v>254</v>
      </c>
    </row>
    <row r="205" spans="1:15" s="7" customFormat="1" ht="39" customHeight="1" thickTop="1" thickBot="1" x14ac:dyDescent="0.3">
      <c r="A205" s="36" t="str">
        <f t="shared" si="368"/>
        <v>b</v>
      </c>
      <c r="B205" s="37" t="s">
        <v>94</v>
      </c>
      <c r="C205" s="44" t="s">
        <v>95</v>
      </c>
      <c r="D205" s="39">
        <f t="shared" ref="D205:H205" si="388">SUM(D208,D211)</f>
        <v>0</v>
      </c>
      <c r="E205" s="39">
        <f t="shared" ref="E205" si="389">SUM(E208,E211)</f>
        <v>0</v>
      </c>
      <c r="F205" s="40">
        <f t="shared" si="388"/>
        <v>1200000</v>
      </c>
      <c r="G205" s="40">
        <f t="shared" ref="G205" si="390">SUM(G208,G211)</f>
        <v>1200000</v>
      </c>
      <c r="H205" s="39">
        <f t="shared" si="388"/>
        <v>1000000</v>
      </c>
      <c r="I205" s="39">
        <f t="shared" ref="I205:J205" si="391">SUM(I208,I211)</f>
        <v>455588</v>
      </c>
      <c r="J205" s="39">
        <f t="shared" si="391"/>
        <v>544082</v>
      </c>
      <c r="K205" s="39">
        <f t="shared" si="379"/>
        <v>999670</v>
      </c>
      <c r="L205" s="39">
        <f t="shared" si="373"/>
        <v>330</v>
      </c>
      <c r="M205" s="41">
        <f t="shared" si="374"/>
        <v>0.99966999999999995</v>
      </c>
      <c r="N205" s="42"/>
      <c r="O205" s="36" t="s">
        <v>254</v>
      </c>
    </row>
    <row r="206" spans="1:15" ht="19.5" thickTop="1" thickBot="1" x14ac:dyDescent="0.3">
      <c r="A206" s="12" t="str">
        <f t="shared" si="368"/>
        <v>b</v>
      </c>
      <c r="B206" s="20" t="s">
        <v>0</v>
      </c>
      <c r="C206" s="43" t="s">
        <v>5</v>
      </c>
      <c r="D206" s="22">
        <f t="shared" ref="D206:H206" si="392">SUM(D209,D212)</f>
        <v>0</v>
      </c>
      <c r="E206" s="22">
        <f t="shared" ref="E206" si="393">SUM(E209,E212)</f>
        <v>0</v>
      </c>
      <c r="F206" s="23">
        <f t="shared" si="392"/>
        <v>1200000</v>
      </c>
      <c r="G206" s="23">
        <f t="shared" ref="G206" si="394">SUM(G209,G212)</f>
        <v>1200000</v>
      </c>
      <c r="H206" s="22">
        <f t="shared" si="392"/>
        <v>1000000</v>
      </c>
      <c r="I206" s="22">
        <f t="shared" ref="I206:J206" si="395">SUM(I209,I212)</f>
        <v>455588</v>
      </c>
      <c r="J206" s="22">
        <f t="shared" si="395"/>
        <v>544082</v>
      </c>
      <c r="K206" s="22">
        <f t="shared" si="379"/>
        <v>999670</v>
      </c>
      <c r="L206" s="22">
        <f t="shared" si="373"/>
        <v>330</v>
      </c>
      <c r="M206" s="24">
        <f t="shared" si="374"/>
        <v>0.99966999999999995</v>
      </c>
      <c r="N206" s="25"/>
      <c r="O206" s="36" t="s">
        <v>254</v>
      </c>
    </row>
    <row r="207" spans="1:15" ht="19.5" thickTop="1" thickBot="1" x14ac:dyDescent="0.3">
      <c r="A207" s="12" t="str">
        <f t="shared" si="368"/>
        <v>b</v>
      </c>
      <c r="B207" s="20" t="s">
        <v>0</v>
      </c>
      <c r="C207" s="45" t="s">
        <v>7</v>
      </c>
      <c r="D207" s="22">
        <f t="shared" ref="D207:H207" si="396">SUM(D210,D213)</f>
        <v>0</v>
      </c>
      <c r="E207" s="22">
        <f t="shared" ref="E207" si="397">SUM(E210,E213)</f>
        <v>0</v>
      </c>
      <c r="F207" s="23">
        <f t="shared" si="396"/>
        <v>1200000</v>
      </c>
      <c r="G207" s="23">
        <f t="shared" ref="G207" si="398">SUM(G210,G213)</f>
        <v>1200000</v>
      </c>
      <c r="H207" s="22">
        <f t="shared" si="396"/>
        <v>1000000</v>
      </c>
      <c r="I207" s="22">
        <f t="shared" ref="I207:J207" si="399">SUM(I210,I213)</f>
        <v>455588</v>
      </c>
      <c r="J207" s="22">
        <f t="shared" si="399"/>
        <v>544082</v>
      </c>
      <c r="K207" s="22">
        <f t="shared" si="379"/>
        <v>999670</v>
      </c>
      <c r="L207" s="22">
        <f t="shared" si="373"/>
        <v>330</v>
      </c>
      <c r="M207" s="24">
        <f t="shared" si="374"/>
        <v>0.99966999999999995</v>
      </c>
      <c r="N207" s="25"/>
      <c r="O207" s="36" t="s">
        <v>254</v>
      </c>
    </row>
    <row r="208" spans="1:15" s="7" customFormat="1" ht="31.5" customHeight="1" thickTop="1" thickBot="1" x14ac:dyDescent="0.3">
      <c r="A208" s="36" t="str">
        <f t="shared" si="368"/>
        <v>b</v>
      </c>
      <c r="B208" s="37" t="s">
        <v>96</v>
      </c>
      <c r="C208" s="46" t="s">
        <v>95</v>
      </c>
      <c r="D208" s="39">
        <f t="shared" ref="D208:E209" si="400">SUM(D209)</f>
        <v>0</v>
      </c>
      <c r="E208" s="39">
        <f t="shared" si="400"/>
        <v>0</v>
      </c>
      <c r="F208" s="40">
        <f t="shared" ref="F208:J209" si="401">SUM(F209)</f>
        <v>1200000</v>
      </c>
      <c r="G208" s="40">
        <f t="shared" si="401"/>
        <v>1200000</v>
      </c>
      <c r="H208" s="39">
        <f t="shared" si="401"/>
        <v>90856</v>
      </c>
      <c r="I208" s="39">
        <f t="shared" si="401"/>
        <v>90526</v>
      </c>
      <c r="J208" s="39">
        <f t="shared" si="401"/>
        <v>0</v>
      </c>
      <c r="K208" s="39">
        <f t="shared" si="379"/>
        <v>90526</v>
      </c>
      <c r="L208" s="39">
        <f t="shared" si="373"/>
        <v>330</v>
      </c>
      <c r="M208" s="41">
        <f t="shared" si="374"/>
        <v>0.99636787884124334</v>
      </c>
      <c r="N208" s="42"/>
      <c r="O208" s="36" t="s">
        <v>254</v>
      </c>
    </row>
    <row r="209" spans="1:15" ht="19.5" thickTop="1" thickBot="1" x14ac:dyDescent="0.3">
      <c r="A209" s="12" t="str">
        <f t="shared" si="368"/>
        <v>b</v>
      </c>
      <c r="B209" s="20" t="s">
        <v>0</v>
      </c>
      <c r="C209" s="45" t="s">
        <v>5</v>
      </c>
      <c r="D209" s="22">
        <f t="shared" si="400"/>
        <v>0</v>
      </c>
      <c r="E209" s="22">
        <f t="shared" si="400"/>
        <v>0</v>
      </c>
      <c r="F209" s="23">
        <f t="shared" si="401"/>
        <v>1200000</v>
      </c>
      <c r="G209" s="23">
        <f t="shared" si="401"/>
        <v>1200000</v>
      </c>
      <c r="H209" s="22">
        <f t="shared" si="401"/>
        <v>90856</v>
      </c>
      <c r="I209" s="22">
        <f t="shared" si="401"/>
        <v>90526</v>
      </c>
      <c r="J209" s="22">
        <f t="shared" si="401"/>
        <v>0</v>
      </c>
      <c r="K209" s="22">
        <f t="shared" si="379"/>
        <v>90526</v>
      </c>
      <c r="L209" s="22">
        <f t="shared" si="373"/>
        <v>330</v>
      </c>
      <c r="M209" s="24">
        <f t="shared" si="374"/>
        <v>0.99636787884124334</v>
      </c>
      <c r="N209" s="25"/>
      <c r="O209" s="36" t="s">
        <v>254</v>
      </c>
    </row>
    <row r="210" spans="1:15" ht="19.5" thickTop="1" thickBot="1" x14ac:dyDescent="0.3">
      <c r="A210" s="12" t="str">
        <f t="shared" si="368"/>
        <v>b</v>
      </c>
      <c r="B210" s="20" t="s">
        <v>0</v>
      </c>
      <c r="C210" s="47" t="s">
        <v>7</v>
      </c>
      <c r="D210" s="22"/>
      <c r="E210" s="22"/>
      <c r="F210" s="23">
        <v>1200000</v>
      </c>
      <c r="G210" s="23">
        <v>1200000</v>
      </c>
      <c r="H210" s="22">
        <v>90856</v>
      </c>
      <c r="I210" s="22">
        <v>90526</v>
      </c>
      <c r="J210" s="22"/>
      <c r="K210" s="22">
        <f t="shared" si="379"/>
        <v>90526</v>
      </c>
      <c r="L210" s="22">
        <f t="shared" si="373"/>
        <v>330</v>
      </c>
      <c r="M210" s="24">
        <f t="shared" si="374"/>
        <v>0.99636787884124334</v>
      </c>
      <c r="N210" s="25"/>
      <c r="O210" s="36" t="s">
        <v>254</v>
      </c>
    </row>
    <row r="211" spans="1:15" s="7" customFormat="1" ht="98.25" customHeight="1" thickTop="1" thickBot="1" x14ac:dyDescent="0.3">
      <c r="A211" s="36" t="str">
        <f t="shared" si="368"/>
        <v>b</v>
      </c>
      <c r="B211" s="37" t="s">
        <v>97</v>
      </c>
      <c r="C211" s="46" t="s">
        <v>98</v>
      </c>
      <c r="D211" s="39">
        <f t="shared" ref="D211:E212" si="402">SUM(D212)</f>
        <v>0</v>
      </c>
      <c r="E211" s="39">
        <f t="shared" si="402"/>
        <v>0</v>
      </c>
      <c r="F211" s="40">
        <f t="shared" ref="F211:J212" si="403">SUM(F212)</f>
        <v>0</v>
      </c>
      <c r="G211" s="40">
        <f t="shared" si="403"/>
        <v>0</v>
      </c>
      <c r="H211" s="39">
        <f t="shared" si="403"/>
        <v>909144</v>
      </c>
      <c r="I211" s="39">
        <f t="shared" si="403"/>
        <v>365062</v>
      </c>
      <c r="J211" s="39">
        <f t="shared" si="403"/>
        <v>544082</v>
      </c>
      <c r="K211" s="39">
        <f t="shared" si="379"/>
        <v>909144</v>
      </c>
      <c r="L211" s="39">
        <f t="shared" si="373"/>
        <v>0</v>
      </c>
      <c r="M211" s="41">
        <f t="shared" si="374"/>
        <v>1</v>
      </c>
      <c r="N211" s="42"/>
      <c r="O211" s="36" t="s">
        <v>254</v>
      </c>
    </row>
    <row r="212" spans="1:15" ht="19.5" thickTop="1" thickBot="1" x14ac:dyDescent="0.3">
      <c r="A212" s="12" t="str">
        <f t="shared" si="368"/>
        <v>b</v>
      </c>
      <c r="B212" s="20" t="s">
        <v>0</v>
      </c>
      <c r="C212" s="45" t="s">
        <v>5</v>
      </c>
      <c r="D212" s="22">
        <f t="shared" si="402"/>
        <v>0</v>
      </c>
      <c r="E212" s="22">
        <f t="shared" si="402"/>
        <v>0</v>
      </c>
      <c r="F212" s="23">
        <f t="shared" si="403"/>
        <v>0</v>
      </c>
      <c r="G212" s="23">
        <f t="shared" si="403"/>
        <v>0</v>
      </c>
      <c r="H212" s="22">
        <f t="shared" si="403"/>
        <v>909144</v>
      </c>
      <c r="I212" s="22">
        <f t="shared" si="403"/>
        <v>365062</v>
      </c>
      <c r="J212" s="22">
        <f t="shared" si="403"/>
        <v>544082</v>
      </c>
      <c r="K212" s="22">
        <f t="shared" si="379"/>
        <v>909144</v>
      </c>
      <c r="L212" s="22">
        <f t="shared" si="373"/>
        <v>0</v>
      </c>
      <c r="M212" s="24">
        <f t="shared" si="374"/>
        <v>1</v>
      </c>
      <c r="N212" s="25"/>
      <c r="O212" s="36" t="s">
        <v>254</v>
      </c>
    </row>
    <row r="213" spans="1:15" ht="19.5" thickTop="1" thickBot="1" x14ac:dyDescent="0.3">
      <c r="A213" s="12" t="str">
        <f t="shared" si="368"/>
        <v>b</v>
      </c>
      <c r="B213" s="20" t="s">
        <v>0</v>
      </c>
      <c r="C213" s="47" t="s">
        <v>7</v>
      </c>
      <c r="D213" s="22"/>
      <c r="E213" s="22"/>
      <c r="F213" s="23">
        <v>0</v>
      </c>
      <c r="G213" s="23">
        <v>0</v>
      </c>
      <c r="H213" s="22">
        <v>909144</v>
      </c>
      <c r="I213" s="22">
        <v>365062</v>
      </c>
      <c r="J213" s="22">
        <v>544082</v>
      </c>
      <c r="K213" s="22">
        <f t="shared" si="379"/>
        <v>909144</v>
      </c>
      <c r="L213" s="22">
        <f t="shared" si="373"/>
        <v>0</v>
      </c>
      <c r="M213" s="24">
        <f t="shared" si="374"/>
        <v>1</v>
      </c>
      <c r="N213" s="25"/>
      <c r="O213" s="36" t="s">
        <v>254</v>
      </c>
    </row>
    <row r="214" spans="1:15" s="7" customFormat="1" ht="37.5" thickTop="1" thickBot="1" x14ac:dyDescent="0.3">
      <c r="A214" s="36" t="str">
        <f t="shared" si="368"/>
        <v>b</v>
      </c>
      <c r="B214" s="37" t="s">
        <v>99</v>
      </c>
      <c r="C214" s="44" t="s">
        <v>100</v>
      </c>
      <c r="D214" s="39">
        <f t="shared" ref="D214:H214" si="404">SUM(D217,D220)</f>
        <v>0</v>
      </c>
      <c r="E214" s="39">
        <f t="shared" ref="E214" si="405">SUM(E217,E220)</f>
        <v>0</v>
      </c>
      <c r="F214" s="40">
        <f t="shared" si="404"/>
        <v>2276000</v>
      </c>
      <c r="G214" s="40">
        <f t="shared" ref="G214" si="406">SUM(G217,G220)</f>
        <v>2276000</v>
      </c>
      <c r="H214" s="39">
        <f t="shared" si="404"/>
        <v>2830000</v>
      </c>
      <c r="I214" s="39">
        <f t="shared" ref="I214:J214" si="407">SUM(I217,I220)</f>
        <v>1186608</v>
      </c>
      <c r="J214" s="39">
        <f t="shared" si="407"/>
        <v>1643392</v>
      </c>
      <c r="K214" s="39">
        <f t="shared" si="379"/>
        <v>2830000</v>
      </c>
      <c r="L214" s="39">
        <f t="shared" si="373"/>
        <v>0</v>
      </c>
      <c r="M214" s="41">
        <f t="shared" si="374"/>
        <v>1</v>
      </c>
      <c r="N214" s="42"/>
      <c r="O214" s="36" t="s">
        <v>254</v>
      </c>
    </row>
    <row r="215" spans="1:15" ht="19.5" thickTop="1" thickBot="1" x14ac:dyDescent="0.3">
      <c r="A215" s="12" t="str">
        <f t="shared" si="368"/>
        <v>b</v>
      </c>
      <c r="B215" s="20" t="s">
        <v>0</v>
      </c>
      <c r="C215" s="43" t="s">
        <v>5</v>
      </c>
      <c r="D215" s="22">
        <f t="shared" ref="D215:H215" si="408">SUM(D218,D221)</f>
        <v>0</v>
      </c>
      <c r="E215" s="22">
        <f t="shared" ref="E215" si="409">SUM(E218,E221)</f>
        <v>0</v>
      </c>
      <c r="F215" s="23">
        <f t="shared" si="408"/>
        <v>2276000</v>
      </c>
      <c r="G215" s="23">
        <f t="shared" ref="G215" si="410">SUM(G218,G221)</f>
        <v>2276000</v>
      </c>
      <c r="H215" s="22">
        <f t="shared" si="408"/>
        <v>2830000</v>
      </c>
      <c r="I215" s="22">
        <f t="shared" ref="I215:J215" si="411">SUM(I218,I221)</f>
        <v>1186608</v>
      </c>
      <c r="J215" s="22">
        <f t="shared" si="411"/>
        <v>1643392</v>
      </c>
      <c r="K215" s="22">
        <f t="shared" si="379"/>
        <v>2830000</v>
      </c>
      <c r="L215" s="22">
        <f t="shared" si="373"/>
        <v>0</v>
      </c>
      <c r="M215" s="24">
        <f t="shared" si="374"/>
        <v>1</v>
      </c>
      <c r="N215" s="25"/>
      <c r="O215" s="36" t="s">
        <v>254</v>
      </c>
    </row>
    <row r="216" spans="1:15" ht="19.5" thickTop="1" thickBot="1" x14ac:dyDescent="0.3">
      <c r="A216" s="12" t="str">
        <f t="shared" si="368"/>
        <v>b</v>
      </c>
      <c r="B216" s="20" t="s">
        <v>0</v>
      </c>
      <c r="C216" s="45" t="s">
        <v>10</v>
      </c>
      <c r="D216" s="22">
        <f t="shared" ref="D216:H216" si="412">SUM(D219,D222)</f>
        <v>0</v>
      </c>
      <c r="E216" s="22">
        <f t="shared" ref="E216" si="413">SUM(E219,E222)</f>
        <v>0</v>
      </c>
      <c r="F216" s="23">
        <f t="shared" si="412"/>
        <v>2276000</v>
      </c>
      <c r="G216" s="23">
        <f t="shared" ref="G216" si="414">SUM(G219,G222)</f>
        <v>2276000</v>
      </c>
      <c r="H216" s="22">
        <f t="shared" si="412"/>
        <v>2830000</v>
      </c>
      <c r="I216" s="22">
        <f t="shared" ref="I216:J216" si="415">SUM(I219,I222)</f>
        <v>1186608</v>
      </c>
      <c r="J216" s="22">
        <f t="shared" si="415"/>
        <v>1643392</v>
      </c>
      <c r="K216" s="22">
        <f t="shared" si="379"/>
        <v>2830000</v>
      </c>
      <c r="L216" s="22">
        <f t="shared" si="373"/>
        <v>0</v>
      </c>
      <c r="M216" s="24">
        <f t="shared" si="374"/>
        <v>1</v>
      </c>
      <c r="N216" s="25"/>
      <c r="O216" s="36" t="s">
        <v>254</v>
      </c>
    </row>
    <row r="217" spans="1:15" s="7" customFormat="1" ht="38.25" customHeight="1" thickTop="1" thickBot="1" x14ac:dyDescent="0.3">
      <c r="A217" s="36" t="str">
        <f t="shared" si="368"/>
        <v>b</v>
      </c>
      <c r="B217" s="37" t="s">
        <v>101</v>
      </c>
      <c r="C217" s="46" t="s">
        <v>100</v>
      </c>
      <c r="D217" s="39"/>
      <c r="E217" s="39"/>
      <c r="F217" s="40">
        <f t="shared" ref="F217:J218" si="416">SUM(F218)</f>
        <v>2276000</v>
      </c>
      <c r="G217" s="40">
        <f t="shared" si="416"/>
        <v>2276000</v>
      </c>
      <c r="H217" s="39">
        <f t="shared" si="416"/>
        <v>185168</v>
      </c>
      <c r="I217" s="39">
        <f t="shared" si="416"/>
        <v>185168</v>
      </c>
      <c r="J217" s="39">
        <f t="shared" si="416"/>
        <v>0</v>
      </c>
      <c r="K217" s="39">
        <f t="shared" si="379"/>
        <v>185168</v>
      </c>
      <c r="L217" s="39">
        <f t="shared" si="373"/>
        <v>0</v>
      </c>
      <c r="M217" s="41">
        <f t="shared" si="374"/>
        <v>1</v>
      </c>
      <c r="N217" s="42"/>
      <c r="O217" s="36" t="s">
        <v>254</v>
      </c>
    </row>
    <row r="218" spans="1:15" ht="19.5" thickTop="1" thickBot="1" x14ac:dyDescent="0.3">
      <c r="A218" s="12" t="str">
        <f t="shared" si="368"/>
        <v>b</v>
      </c>
      <c r="B218" s="20" t="s">
        <v>0</v>
      </c>
      <c r="C218" s="45" t="s">
        <v>5</v>
      </c>
      <c r="D218" s="22"/>
      <c r="E218" s="22"/>
      <c r="F218" s="23">
        <f t="shared" si="416"/>
        <v>2276000</v>
      </c>
      <c r="G218" s="23">
        <f t="shared" si="416"/>
        <v>2276000</v>
      </c>
      <c r="H218" s="22">
        <f t="shared" si="416"/>
        <v>185168</v>
      </c>
      <c r="I218" s="22">
        <f t="shared" si="416"/>
        <v>185168</v>
      </c>
      <c r="J218" s="22">
        <f t="shared" si="416"/>
        <v>0</v>
      </c>
      <c r="K218" s="22">
        <f t="shared" si="379"/>
        <v>185168</v>
      </c>
      <c r="L218" s="22">
        <f t="shared" si="373"/>
        <v>0</v>
      </c>
      <c r="M218" s="24">
        <f t="shared" si="374"/>
        <v>1</v>
      </c>
      <c r="N218" s="25"/>
      <c r="O218" s="36" t="s">
        <v>254</v>
      </c>
    </row>
    <row r="219" spans="1:15" ht="19.5" thickTop="1" thickBot="1" x14ac:dyDescent="0.3">
      <c r="A219" s="12" t="str">
        <f t="shared" si="368"/>
        <v>b</v>
      </c>
      <c r="B219" s="20" t="s">
        <v>0</v>
      </c>
      <c r="C219" s="47" t="s">
        <v>10</v>
      </c>
      <c r="D219" s="22"/>
      <c r="E219" s="22"/>
      <c r="F219" s="23">
        <v>2276000</v>
      </c>
      <c r="G219" s="23">
        <v>2276000</v>
      </c>
      <c r="H219" s="22">
        <v>185168</v>
      </c>
      <c r="I219" s="22">
        <v>185168</v>
      </c>
      <c r="J219" s="22"/>
      <c r="K219" s="22">
        <f t="shared" si="379"/>
        <v>185168</v>
      </c>
      <c r="L219" s="22">
        <f t="shared" si="373"/>
        <v>0</v>
      </c>
      <c r="M219" s="24">
        <f t="shared" si="374"/>
        <v>1</v>
      </c>
      <c r="N219" s="25"/>
      <c r="O219" s="36" t="s">
        <v>254</v>
      </c>
    </row>
    <row r="220" spans="1:15" s="7" customFormat="1" ht="109.5" customHeight="1" thickTop="1" thickBot="1" x14ac:dyDescent="0.3">
      <c r="A220" s="36" t="str">
        <f t="shared" si="368"/>
        <v>b</v>
      </c>
      <c r="B220" s="37" t="s">
        <v>102</v>
      </c>
      <c r="C220" s="46" t="s">
        <v>103</v>
      </c>
      <c r="D220" s="39">
        <f t="shared" ref="D220:E221" si="417">SUM(D221)</f>
        <v>0</v>
      </c>
      <c r="E220" s="39">
        <f t="shared" si="417"/>
        <v>0</v>
      </c>
      <c r="F220" s="40">
        <f t="shared" ref="F220:J221" si="418">SUM(F221)</f>
        <v>0</v>
      </c>
      <c r="G220" s="40">
        <f t="shared" si="418"/>
        <v>0</v>
      </c>
      <c r="H220" s="39">
        <f t="shared" si="418"/>
        <v>2644832</v>
      </c>
      <c r="I220" s="39">
        <f t="shared" si="418"/>
        <v>1001440</v>
      </c>
      <c r="J220" s="39">
        <f t="shared" si="418"/>
        <v>1643392</v>
      </c>
      <c r="K220" s="39">
        <f t="shared" si="379"/>
        <v>2644832</v>
      </c>
      <c r="L220" s="39">
        <f t="shared" si="373"/>
        <v>0</v>
      </c>
      <c r="M220" s="41">
        <f t="shared" si="374"/>
        <v>1</v>
      </c>
      <c r="N220" s="42"/>
      <c r="O220" s="36" t="s">
        <v>254</v>
      </c>
    </row>
    <row r="221" spans="1:15" ht="19.5" thickTop="1" thickBot="1" x14ac:dyDescent="0.3">
      <c r="A221" s="12" t="str">
        <f t="shared" si="368"/>
        <v>b</v>
      </c>
      <c r="B221" s="20" t="s">
        <v>0</v>
      </c>
      <c r="C221" s="45" t="s">
        <v>5</v>
      </c>
      <c r="D221" s="22">
        <f t="shared" si="417"/>
        <v>0</v>
      </c>
      <c r="E221" s="22">
        <f t="shared" si="417"/>
        <v>0</v>
      </c>
      <c r="F221" s="23">
        <f t="shared" si="418"/>
        <v>0</v>
      </c>
      <c r="G221" s="23">
        <f t="shared" si="418"/>
        <v>0</v>
      </c>
      <c r="H221" s="22">
        <f t="shared" si="418"/>
        <v>2644832</v>
      </c>
      <c r="I221" s="22">
        <f t="shared" si="418"/>
        <v>1001440</v>
      </c>
      <c r="J221" s="22">
        <f t="shared" si="418"/>
        <v>1643392</v>
      </c>
      <c r="K221" s="22">
        <f t="shared" si="379"/>
        <v>2644832</v>
      </c>
      <c r="L221" s="22">
        <f t="shared" si="373"/>
        <v>0</v>
      </c>
      <c r="M221" s="24">
        <f t="shared" si="374"/>
        <v>1</v>
      </c>
      <c r="N221" s="25"/>
      <c r="O221" s="36" t="s">
        <v>254</v>
      </c>
    </row>
    <row r="222" spans="1:15" ht="19.5" thickTop="1" thickBot="1" x14ac:dyDescent="0.3">
      <c r="A222" s="12" t="str">
        <f t="shared" si="368"/>
        <v>b</v>
      </c>
      <c r="B222" s="20" t="s">
        <v>0</v>
      </c>
      <c r="C222" s="47" t="s">
        <v>10</v>
      </c>
      <c r="D222" s="22"/>
      <c r="E222" s="22"/>
      <c r="F222" s="23">
        <v>0</v>
      </c>
      <c r="G222" s="23">
        <v>0</v>
      </c>
      <c r="H222" s="22">
        <v>2644832</v>
      </c>
      <c r="I222" s="22">
        <v>1001440</v>
      </c>
      <c r="J222" s="22">
        <v>1643392</v>
      </c>
      <c r="K222" s="22">
        <f t="shared" si="379"/>
        <v>2644832</v>
      </c>
      <c r="L222" s="22">
        <f t="shared" si="373"/>
        <v>0</v>
      </c>
      <c r="M222" s="24">
        <f t="shared" si="374"/>
        <v>1</v>
      </c>
      <c r="N222" s="25"/>
      <c r="O222" s="36" t="s">
        <v>254</v>
      </c>
    </row>
    <row r="223" spans="1:15" s="7" customFormat="1" ht="55.5" thickTop="1" thickBot="1" x14ac:dyDescent="0.3">
      <c r="A223" s="36" t="str">
        <f t="shared" si="368"/>
        <v>b</v>
      </c>
      <c r="B223" s="37" t="s">
        <v>104</v>
      </c>
      <c r="C223" s="44" t="s">
        <v>105</v>
      </c>
      <c r="D223" s="39">
        <f t="shared" ref="D223:H223" si="419">SUM(D226,D229)</f>
        <v>0</v>
      </c>
      <c r="E223" s="39">
        <f t="shared" ref="E223" si="420">SUM(E226,E229)</f>
        <v>0</v>
      </c>
      <c r="F223" s="40">
        <f t="shared" si="419"/>
        <v>262000</v>
      </c>
      <c r="G223" s="40">
        <f t="shared" ref="G223" si="421">SUM(G226,G229)</f>
        <v>262000</v>
      </c>
      <c r="H223" s="39">
        <f t="shared" si="419"/>
        <v>252000</v>
      </c>
      <c r="I223" s="39">
        <f t="shared" ref="I223:J223" si="422">SUM(I226,I229)</f>
        <v>78478</v>
      </c>
      <c r="J223" s="39">
        <f t="shared" si="422"/>
        <v>173522</v>
      </c>
      <c r="K223" s="39">
        <f t="shared" si="379"/>
        <v>252000</v>
      </c>
      <c r="L223" s="39">
        <f t="shared" si="373"/>
        <v>0</v>
      </c>
      <c r="M223" s="41">
        <f t="shared" si="374"/>
        <v>1</v>
      </c>
      <c r="N223" s="42"/>
      <c r="O223" s="36" t="s">
        <v>254</v>
      </c>
    </row>
    <row r="224" spans="1:15" ht="19.5" thickTop="1" thickBot="1" x14ac:dyDescent="0.3">
      <c r="A224" s="12" t="str">
        <f t="shared" si="368"/>
        <v>b</v>
      </c>
      <c r="B224" s="20" t="s">
        <v>0</v>
      </c>
      <c r="C224" s="43" t="s">
        <v>5</v>
      </c>
      <c r="D224" s="22">
        <f t="shared" ref="D224:H224" si="423">SUM(D227,D230)</f>
        <v>0</v>
      </c>
      <c r="E224" s="22">
        <f t="shared" ref="E224" si="424">SUM(E227,E230)</f>
        <v>0</v>
      </c>
      <c r="F224" s="23">
        <f t="shared" si="423"/>
        <v>262000</v>
      </c>
      <c r="G224" s="23">
        <f t="shared" ref="G224" si="425">SUM(G227,G230)</f>
        <v>262000</v>
      </c>
      <c r="H224" s="22">
        <f t="shared" si="423"/>
        <v>252000</v>
      </c>
      <c r="I224" s="22">
        <f t="shared" ref="I224:J224" si="426">SUM(I227,I230)</f>
        <v>78478</v>
      </c>
      <c r="J224" s="22">
        <f t="shared" si="426"/>
        <v>173522</v>
      </c>
      <c r="K224" s="22">
        <f t="shared" si="379"/>
        <v>252000</v>
      </c>
      <c r="L224" s="22">
        <f t="shared" si="373"/>
        <v>0</v>
      </c>
      <c r="M224" s="24">
        <f t="shared" si="374"/>
        <v>1</v>
      </c>
      <c r="N224" s="25"/>
      <c r="O224" s="36" t="s">
        <v>254</v>
      </c>
    </row>
    <row r="225" spans="1:15" ht="19.5" thickTop="1" thickBot="1" x14ac:dyDescent="0.3">
      <c r="A225" s="12" t="str">
        <f t="shared" si="368"/>
        <v>b</v>
      </c>
      <c r="B225" s="20" t="s">
        <v>0</v>
      </c>
      <c r="C225" s="45" t="s">
        <v>10</v>
      </c>
      <c r="D225" s="22">
        <f t="shared" ref="D225:H225" si="427">SUM(D228,D231)</f>
        <v>0</v>
      </c>
      <c r="E225" s="22">
        <f t="shared" ref="E225" si="428">SUM(E228,E231)</f>
        <v>0</v>
      </c>
      <c r="F225" s="23">
        <f t="shared" si="427"/>
        <v>262000</v>
      </c>
      <c r="G225" s="23">
        <f t="shared" ref="G225" si="429">SUM(G228,G231)</f>
        <v>262000</v>
      </c>
      <c r="H225" s="22">
        <f t="shared" si="427"/>
        <v>252000</v>
      </c>
      <c r="I225" s="22">
        <f t="shared" ref="I225:J225" si="430">SUM(I228,I231)</f>
        <v>78478</v>
      </c>
      <c r="J225" s="22">
        <f t="shared" si="430"/>
        <v>173522</v>
      </c>
      <c r="K225" s="22">
        <f t="shared" si="379"/>
        <v>252000</v>
      </c>
      <c r="L225" s="22">
        <f t="shared" si="373"/>
        <v>0</v>
      </c>
      <c r="M225" s="24">
        <f t="shared" si="374"/>
        <v>1</v>
      </c>
      <c r="N225" s="25"/>
      <c r="O225" s="36" t="s">
        <v>254</v>
      </c>
    </row>
    <row r="226" spans="1:15" s="7" customFormat="1" ht="55.5" thickTop="1" thickBot="1" x14ac:dyDescent="0.3">
      <c r="A226" s="36" t="str">
        <f t="shared" si="368"/>
        <v>b</v>
      </c>
      <c r="B226" s="37" t="s">
        <v>106</v>
      </c>
      <c r="C226" s="46" t="s">
        <v>105</v>
      </c>
      <c r="D226" s="39">
        <f t="shared" ref="D226:E227" si="431">SUM(D227)</f>
        <v>0</v>
      </c>
      <c r="E226" s="39">
        <f t="shared" si="431"/>
        <v>0</v>
      </c>
      <c r="F226" s="40">
        <f t="shared" ref="F226:J227" si="432">SUM(F227)</f>
        <v>262000</v>
      </c>
      <c r="G226" s="40">
        <f t="shared" si="432"/>
        <v>262000</v>
      </c>
      <c r="H226" s="39">
        <f t="shared" si="432"/>
        <v>13773</v>
      </c>
      <c r="I226" s="39">
        <f t="shared" si="432"/>
        <v>13773</v>
      </c>
      <c r="J226" s="39">
        <f t="shared" si="432"/>
        <v>0</v>
      </c>
      <c r="K226" s="39">
        <f t="shared" si="379"/>
        <v>13773</v>
      </c>
      <c r="L226" s="39">
        <f t="shared" si="373"/>
        <v>0</v>
      </c>
      <c r="M226" s="41">
        <f t="shared" si="374"/>
        <v>1</v>
      </c>
      <c r="N226" s="42"/>
      <c r="O226" s="36" t="s">
        <v>254</v>
      </c>
    </row>
    <row r="227" spans="1:15" ht="19.5" thickTop="1" thickBot="1" x14ac:dyDescent="0.3">
      <c r="A227" s="12" t="str">
        <f t="shared" ref="A227:A258" si="433">IF(D227+F227+H227+I227+J227+K227&lt;=0,"a","b")</f>
        <v>b</v>
      </c>
      <c r="B227" s="20" t="s">
        <v>0</v>
      </c>
      <c r="C227" s="45" t="s">
        <v>5</v>
      </c>
      <c r="D227" s="22">
        <f t="shared" si="431"/>
        <v>0</v>
      </c>
      <c r="E227" s="22">
        <f t="shared" si="431"/>
        <v>0</v>
      </c>
      <c r="F227" s="23">
        <f t="shared" si="432"/>
        <v>262000</v>
      </c>
      <c r="G227" s="23">
        <f t="shared" si="432"/>
        <v>262000</v>
      </c>
      <c r="H227" s="22">
        <f t="shared" si="432"/>
        <v>13773</v>
      </c>
      <c r="I227" s="22">
        <f t="shared" si="432"/>
        <v>13773</v>
      </c>
      <c r="J227" s="22">
        <f t="shared" si="432"/>
        <v>0</v>
      </c>
      <c r="K227" s="22">
        <f t="shared" si="379"/>
        <v>13773</v>
      </c>
      <c r="L227" s="22">
        <f t="shared" si="373"/>
        <v>0</v>
      </c>
      <c r="M227" s="24">
        <f t="shared" si="374"/>
        <v>1</v>
      </c>
      <c r="N227" s="25"/>
      <c r="O227" s="36" t="s">
        <v>254</v>
      </c>
    </row>
    <row r="228" spans="1:15" ht="19.5" thickTop="1" thickBot="1" x14ac:dyDescent="0.3">
      <c r="A228" s="12" t="str">
        <f t="shared" si="433"/>
        <v>b</v>
      </c>
      <c r="B228" s="20" t="s">
        <v>0</v>
      </c>
      <c r="C228" s="47" t="s">
        <v>10</v>
      </c>
      <c r="D228" s="22"/>
      <c r="E228" s="22"/>
      <c r="F228" s="23">
        <v>262000</v>
      </c>
      <c r="G228" s="23">
        <v>262000</v>
      </c>
      <c r="H228" s="22">
        <v>13773</v>
      </c>
      <c r="I228" s="22">
        <v>13773</v>
      </c>
      <c r="J228" s="22"/>
      <c r="K228" s="22">
        <f t="shared" si="379"/>
        <v>13773</v>
      </c>
      <c r="L228" s="22">
        <f t="shared" si="373"/>
        <v>0</v>
      </c>
      <c r="M228" s="24">
        <f t="shared" si="374"/>
        <v>1</v>
      </c>
      <c r="N228" s="25"/>
      <c r="O228" s="36" t="s">
        <v>254</v>
      </c>
    </row>
    <row r="229" spans="1:15" s="7" customFormat="1" ht="127.5" thickTop="1" thickBot="1" x14ac:dyDescent="0.3">
      <c r="A229" s="36" t="str">
        <f t="shared" si="433"/>
        <v>b</v>
      </c>
      <c r="B229" s="37" t="s">
        <v>107</v>
      </c>
      <c r="C229" s="46" t="s">
        <v>108</v>
      </c>
      <c r="D229" s="39">
        <f t="shared" ref="D229:E230" si="434">SUM(D230)</f>
        <v>0</v>
      </c>
      <c r="E229" s="39">
        <f t="shared" si="434"/>
        <v>0</v>
      </c>
      <c r="F229" s="40">
        <f t="shared" ref="F229:J230" si="435">SUM(F230)</f>
        <v>0</v>
      </c>
      <c r="G229" s="40">
        <f t="shared" si="435"/>
        <v>0</v>
      </c>
      <c r="H229" s="39">
        <f t="shared" si="435"/>
        <v>238227</v>
      </c>
      <c r="I229" s="39">
        <f t="shared" si="435"/>
        <v>64705</v>
      </c>
      <c r="J229" s="39">
        <f t="shared" si="435"/>
        <v>173522</v>
      </c>
      <c r="K229" s="39">
        <f t="shared" si="379"/>
        <v>238227</v>
      </c>
      <c r="L229" s="39">
        <f t="shared" si="373"/>
        <v>0</v>
      </c>
      <c r="M229" s="41">
        <f t="shared" si="374"/>
        <v>1</v>
      </c>
      <c r="N229" s="42"/>
      <c r="O229" s="36" t="s">
        <v>254</v>
      </c>
    </row>
    <row r="230" spans="1:15" ht="19.5" thickTop="1" thickBot="1" x14ac:dyDescent="0.3">
      <c r="A230" s="12" t="str">
        <f t="shared" si="433"/>
        <v>b</v>
      </c>
      <c r="B230" s="20" t="s">
        <v>0</v>
      </c>
      <c r="C230" s="45" t="s">
        <v>5</v>
      </c>
      <c r="D230" s="22">
        <f t="shared" si="434"/>
        <v>0</v>
      </c>
      <c r="E230" s="22">
        <f t="shared" si="434"/>
        <v>0</v>
      </c>
      <c r="F230" s="23">
        <f t="shared" si="435"/>
        <v>0</v>
      </c>
      <c r="G230" s="23">
        <f t="shared" si="435"/>
        <v>0</v>
      </c>
      <c r="H230" s="22">
        <f t="shared" si="435"/>
        <v>238227</v>
      </c>
      <c r="I230" s="22">
        <f t="shared" si="435"/>
        <v>64705</v>
      </c>
      <c r="J230" s="22">
        <f t="shared" si="435"/>
        <v>173522</v>
      </c>
      <c r="K230" s="22">
        <f t="shared" si="379"/>
        <v>238227</v>
      </c>
      <c r="L230" s="22">
        <f t="shared" si="373"/>
        <v>0</v>
      </c>
      <c r="M230" s="24">
        <f t="shared" si="374"/>
        <v>1</v>
      </c>
      <c r="N230" s="25"/>
      <c r="O230" s="36" t="s">
        <v>254</v>
      </c>
    </row>
    <row r="231" spans="1:15" ht="19.5" thickTop="1" thickBot="1" x14ac:dyDescent="0.3">
      <c r="A231" s="12" t="str">
        <f t="shared" si="433"/>
        <v>b</v>
      </c>
      <c r="B231" s="20" t="s">
        <v>0</v>
      </c>
      <c r="C231" s="47" t="s">
        <v>10</v>
      </c>
      <c r="D231" s="22"/>
      <c r="E231" s="22"/>
      <c r="F231" s="23">
        <v>0</v>
      </c>
      <c r="G231" s="23">
        <v>0</v>
      </c>
      <c r="H231" s="22">
        <v>238227</v>
      </c>
      <c r="I231" s="22">
        <v>64705</v>
      </c>
      <c r="J231" s="22">
        <v>173522</v>
      </c>
      <c r="K231" s="22">
        <f t="shared" si="379"/>
        <v>238227</v>
      </c>
      <c r="L231" s="22">
        <f t="shared" si="373"/>
        <v>0</v>
      </c>
      <c r="M231" s="24">
        <f t="shared" si="374"/>
        <v>1</v>
      </c>
      <c r="N231" s="25"/>
      <c r="O231" s="36" t="s">
        <v>254</v>
      </c>
    </row>
    <row r="232" spans="1:15" s="7" customFormat="1" ht="91.5" thickTop="1" thickBot="1" x14ac:dyDescent="0.3">
      <c r="A232" s="36" t="str">
        <f t="shared" si="433"/>
        <v>b</v>
      </c>
      <c r="B232" s="37" t="s">
        <v>109</v>
      </c>
      <c r="C232" s="44" t="s">
        <v>110</v>
      </c>
      <c r="D232" s="39">
        <f t="shared" ref="D232:H232" si="436">SUM(D235,D238)</f>
        <v>0</v>
      </c>
      <c r="E232" s="39">
        <f t="shared" ref="E232" si="437">SUM(E235,E238)</f>
        <v>0</v>
      </c>
      <c r="F232" s="40">
        <f t="shared" si="436"/>
        <v>257000</v>
      </c>
      <c r="G232" s="40">
        <f t="shared" ref="G232" si="438">SUM(G235,G238)</f>
        <v>257000</v>
      </c>
      <c r="H232" s="39">
        <f t="shared" si="436"/>
        <v>255500</v>
      </c>
      <c r="I232" s="39">
        <f t="shared" ref="I232:J232" si="439">SUM(I235,I238)</f>
        <v>149100</v>
      </c>
      <c r="J232" s="39">
        <f t="shared" si="439"/>
        <v>106400</v>
      </c>
      <c r="K232" s="39">
        <f t="shared" si="379"/>
        <v>255500</v>
      </c>
      <c r="L232" s="39">
        <f t="shared" si="373"/>
        <v>0</v>
      </c>
      <c r="M232" s="41">
        <f t="shared" si="374"/>
        <v>1</v>
      </c>
      <c r="N232" s="42"/>
      <c r="O232" s="36" t="s">
        <v>254</v>
      </c>
    </row>
    <row r="233" spans="1:15" ht="19.5" thickTop="1" thickBot="1" x14ac:dyDescent="0.3">
      <c r="A233" s="12" t="str">
        <f t="shared" si="433"/>
        <v>b</v>
      </c>
      <c r="B233" s="20" t="s">
        <v>0</v>
      </c>
      <c r="C233" s="43" t="s">
        <v>5</v>
      </c>
      <c r="D233" s="22">
        <f t="shared" ref="D233:H233" si="440">SUM(D236,D239)</f>
        <v>0</v>
      </c>
      <c r="E233" s="22">
        <f t="shared" ref="E233" si="441">SUM(E236,E239)</f>
        <v>0</v>
      </c>
      <c r="F233" s="23">
        <f t="shared" si="440"/>
        <v>257000</v>
      </c>
      <c r="G233" s="23">
        <f t="shared" ref="G233" si="442">SUM(G236,G239)</f>
        <v>257000</v>
      </c>
      <c r="H233" s="22">
        <f t="shared" si="440"/>
        <v>255500</v>
      </c>
      <c r="I233" s="22">
        <f t="shared" ref="I233:J233" si="443">SUM(I236,I239)</f>
        <v>149100</v>
      </c>
      <c r="J233" s="22">
        <f t="shared" si="443"/>
        <v>106400</v>
      </c>
      <c r="K233" s="22">
        <f t="shared" si="379"/>
        <v>255500</v>
      </c>
      <c r="L233" s="22">
        <f t="shared" si="373"/>
        <v>0</v>
      </c>
      <c r="M233" s="24">
        <f t="shared" si="374"/>
        <v>1</v>
      </c>
      <c r="N233" s="25"/>
      <c r="O233" s="36" t="s">
        <v>254</v>
      </c>
    </row>
    <row r="234" spans="1:15" ht="19.5" thickTop="1" thickBot="1" x14ac:dyDescent="0.3">
      <c r="A234" s="12" t="str">
        <f t="shared" si="433"/>
        <v>b</v>
      </c>
      <c r="B234" s="20" t="s">
        <v>0</v>
      </c>
      <c r="C234" s="45" t="s">
        <v>10</v>
      </c>
      <c r="D234" s="22">
        <f t="shared" ref="D234:H234" si="444">SUM(D237,D240)</f>
        <v>0</v>
      </c>
      <c r="E234" s="22">
        <f t="shared" ref="E234" si="445">SUM(E237,E240)</f>
        <v>0</v>
      </c>
      <c r="F234" s="23">
        <f t="shared" si="444"/>
        <v>257000</v>
      </c>
      <c r="G234" s="23">
        <f t="shared" ref="G234" si="446">SUM(G237,G240)</f>
        <v>257000</v>
      </c>
      <c r="H234" s="22">
        <f t="shared" si="444"/>
        <v>255500</v>
      </c>
      <c r="I234" s="22">
        <f t="shared" ref="I234:J234" si="447">SUM(I237,I240)</f>
        <v>149100</v>
      </c>
      <c r="J234" s="22">
        <f t="shared" si="447"/>
        <v>106400</v>
      </c>
      <c r="K234" s="22">
        <f t="shared" si="379"/>
        <v>255500</v>
      </c>
      <c r="L234" s="22">
        <f t="shared" si="373"/>
        <v>0</v>
      </c>
      <c r="M234" s="24">
        <f t="shared" si="374"/>
        <v>1</v>
      </c>
      <c r="N234" s="25"/>
      <c r="O234" s="36" t="s">
        <v>254</v>
      </c>
    </row>
    <row r="235" spans="1:15" s="7" customFormat="1" ht="91.5" thickTop="1" thickBot="1" x14ac:dyDescent="0.3">
      <c r="A235" s="36" t="str">
        <f t="shared" si="433"/>
        <v>b</v>
      </c>
      <c r="B235" s="37" t="s">
        <v>111</v>
      </c>
      <c r="C235" s="46" t="s">
        <v>110</v>
      </c>
      <c r="D235" s="39">
        <f t="shared" ref="D235:E236" si="448">SUM(D236)</f>
        <v>0</v>
      </c>
      <c r="E235" s="39">
        <f t="shared" si="448"/>
        <v>0</v>
      </c>
      <c r="F235" s="40">
        <f t="shared" ref="F235:J236" si="449">SUM(F236)</f>
        <v>257000</v>
      </c>
      <c r="G235" s="40">
        <f t="shared" si="449"/>
        <v>257000</v>
      </c>
      <c r="H235" s="39">
        <f t="shared" si="449"/>
        <v>21700</v>
      </c>
      <c r="I235" s="39">
        <f t="shared" si="449"/>
        <v>21700</v>
      </c>
      <c r="J235" s="39">
        <f t="shared" si="449"/>
        <v>0</v>
      </c>
      <c r="K235" s="39">
        <f t="shared" si="379"/>
        <v>21700</v>
      </c>
      <c r="L235" s="39">
        <f t="shared" si="373"/>
        <v>0</v>
      </c>
      <c r="M235" s="41">
        <f t="shared" si="374"/>
        <v>1</v>
      </c>
      <c r="N235" s="42"/>
      <c r="O235" s="36" t="s">
        <v>254</v>
      </c>
    </row>
    <row r="236" spans="1:15" ht="19.5" thickTop="1" thickBot="1" x14ac:dyDescent="0.3">
      <c r="A236" s="12" t="str">
        <f t="shared" si="433"/>
        <v>b</v>
      </c>
      <c r="B236" s="20" t="s">
        <v>0</v>
      </c>
      <c r="C236" s="45" t="s">
        <v>5</v>
      </c>
      <c r="D236" s="22">
        <f t="shared" si="448"/>
        <v>0</v>
      </c>
      <c r="E236" s="22">
        <f t="shared" si="448"/>
        <v>0</v>
      </c>
      <c r="F236" s="23">
        <f t="shared" si="449"/>
        <v>257000</v>
      </c>
      <c r="G236" s="23">
        <f t="shared" si="449"/>
        <v>257000</v>
      </c>
      <c r="H236" s="22">
        <f t="shared" si="449"/>
        <v>21700</v>
      </c>
      <c r="I236" s="22">
        <f t="shared" si="449"/>
        <v>21700</v>
      </c>
      <c r="J236" s="22">
        <f t="shared" si="449"/>
        <v>0</v>
      </c>
      <c r="K236" s="22">
        <f t="shared" si="379"/>
        <v>21700</v>
      </c>
      <c r="L236" s="22">
        <f t="shared" si="373"/>
        <v>0</v>
      </c>
      <c r="M236" s="24">
        <f t="shared" si="374"/>
        <v>1</v>
      </c>
      <c r="N236" s="25"/>
      <c r="O236" s="36" t="s">
        <v>254</v>
      </c>
    </row>
    <row r="237" spans="1:15" ht="19.5" thickTop="1" thickBot="1" x14ac:dyDescent="0.3">
      <c r="A237" s="12" t="str">
        <f t="shared" si="433"/>
        <v>b</v>
      </c>
      <c r="B237" s="20" t="s">
        <v>0</v>
      </c>
      <c r="C237" s="47" t="s">
        <v>10</v>
      </c>
      <c r="D237" s="22"/>
      <c r="E237" s="22"/>
      <c r="F237" s="23">
        <v>257000</v>
      </c>
      <c r="G237" s="23">
        <v>257000</v>
      </c>
      <c r="H237" s="22">
        <v>21700</v>
      </c>
      <c r="I237" s="22">
        <v>21700</v>
      </c>
      <c r="J237" s="22"/>
      <c r="K237" s="22">
        <f t="shared" si="379"/>
        <v>21700</v>
      </c>
      <c r="L237" s="22">
        <f t="shared" si="373"/>
        <v>0</v>
      </c>
      <c r="M237" s="24">
        <f t="shared" si="374"/>
        <v>1</v>
      </c>
      <c r="N237" s="25"/>
      <c r="O237" s="36" t="s">
        <v>254</v>
      </c>
    </row>
    <row r="238" spans="1:15" s="7" customFormat="1" ht="145.5" thickTop="1" thickBot="1" x14ac:dyDescent="0.3">
      <c r="A238" s="36" t="str">
        <f t="shared" si="433"/>
        <v>b</v>
      </c>
      <c r="B238" s="37" t="s">
        <v>112</v>
      </c>
      <c r="C238" s="46" t="s">
        <v>113</v>
      </c>
      <c r="D238" s="39">
        <f t="shared" ref="D238:E239" si="450">SUM(D239)</f>
        <v>0</v>
      </c>
      <c r="E238" s="39">
        <f t="shared" si="450"/>
        <v>0</v>
      </c>
      <c r="F238" s="40">
        <f t="shared" ref="F238:J239" si="451">SUM(F239)</f>
        <v>0</v>
      </c>
      <c r="G238" s="40">
        <f t="shared" si="451"/>
        <v>0</v>
      </c>
      <c r="H238" s="39">
        <f t="shared" si="451"/>
        <v>233800</v>
      </c>
      <c r="I238" s="39">
        <f t="shared" si="451"/>
        <v>127400</v>
      </c>
      <c r="J238" s="39">
        <f t="shared" si="451"/>
        <v>106400</v>
      </c>
      <c r="K238" s="39">
        <f t="shared" si="379"/>
        <v>233800</v>
      </c>
      <c r="L238" s="39">
        <f t="shared" si="373"/>
        <v>0</v>
      </c>
      <c r="M238" s="41">
        <f t="shared" si="374"/>
        <v>1</v>
      </c>
      <c r="N238" s="42"/>
      <c r="O238" s="36" t="s">
        <v>254</v>
      </c>
    </row>
    <row r="239" spans="1:15" ht="19.5" thickTop="1" thickBot="1" x14ac:dyDescent="0.3">
      <c r="A239" s="12" t="str">
        <f t="shared" si="433"/>
        <v>b</v>
      </c>
      <c r="B239" s="20" t="s">
        <v>0</v>
      </c>
      <c r="C239" s="45" t="s">
        <v>5</v>
      </c>
      <c r="D239" s="22">
        <f t="shared" si="450"/>
        <v>0</v>
      </c>
      <c r="E239" s="22">
        <f t="shared" si="450"/>
        <v>0</v>
      </c>
      <c r="F239" s="23">
        <f t="shared" si="451"/>
        <v>0</v>
      </c>
      <c r="G239" s="23">
        <f t="shared" si="451"/>
        <v>0</v>
      </c>
      <c r="H239" s="22">
        <f t="shared" si="451"/>
        <v>233800</v>
      </c>
      <c r="I239" s="22">
        <f t="shared" si="451"/>
        <v>127400</v>
      </c>
      <c r="J239" s="22">
        <f t="shared" si="451"/>
        <v>106400</v>
      </c>
      <c r="K239" s="22">
        <f t="shared" si="379"/>
        <v>233800</v>
      </c>
      <c r="L239" s="22">
        <f t="shared" si="373"/>
        <v>0</v>
      </c>
      <c r="M239" s="24">
        <f t="shared" si="374"/>
        <v>1</v>
      </c>
      <c r="N239" s="25"/>
      <c r="O239" s="36" t="s">
        <v>254</v>
      </c>
    </row>
    <row r="240" spans="1:15" ht="19.5" thickTop="1" thickBot="1" x14ac:dyDescent="0.3">
      <c r="A240" s="12" t="str">
        <f t="shared" si="433"/>
        <v>b</v>
      </c>
      <c r="B240" s="20" t="s">
        <v>0</v>
      </c>
      <c r="C240" s="47" t="s">
        <v>10</v>
      </c>
      <c r="D240" s="22"/>
      <c r="E240" s="22"/>
      <c r="F240" s="23">
        <v>0</v>
      </c>
      <c r="G240" s="23">
        <v>0</v>
      </c>
      <c r="H240" s="22">
        <v>233800</v>
      </c>
      <c r="I240" s="22">
        <v>127400</v>
      </c>
      <c r="J240" s="22">
        <v>106400</v>
      </c>
      <c r="K240" s="22">
        <f t="shared" si="379"/>
        <v>233800</v>
      </c>
      <c r="L240" s="22">
        <f t="shared" si="373"/>
        <v>0</v>
      </c>
      <c r="M240" s="24">
        <f t="shared" si="374"/>
        <v>1</v>
      </c>
      <c r="N240" s="25"/>
      <c r="O240" s="36" t="s">
        <v>254</v>
      </c>
    </row>
    <row r="241" spans="1:15" s="7" customFormat="1" ht="37.5" thickTop="1" thickBot="1" x14ac:dyDescent="0.3">
      <c r="A241" s="36" t="str">
        <f t="shared" si="433"/>
        <v>b</v>
      </c>
      <c r="B241" s="37" t="s">
        <v>114</v>
      </c>
      <c r="C241" s="44" t="s">
        <v>115</v>
      </c>
      <c r="D241" s="39">
        <f t="shared" ref="D241:E242" si="452">SUM(D242)</f>
        <v>0</v>
      </c>
      <c r="E241" s="39">
        <f t="shared" si="452"/>
        <v>0</v>
      </c>
      <c r="F241" s="40">
        <f t="shared" ref="F241:J242" si="453">SUM(F242)</f>
        <v>0</v>
      </c>
      <c r="G241" s="40">
        <f t="shared" si="453"/>
        <v>0</v>
      </c>
      <c r="H241" s="39">
        <f t="shared" si="453"/>
        <v>496100</v>
      </c>
      <c r="I241" s="39">
        <f t="shared" si="453"/>
        <v>325240</v>
      </c>
      <c r="J241" s="39">
        <f t="shared" si="453"/>
        <v>274800</v>
      </c>
      <c r="K241" s="39">
        <f t="shared" si="379"/>
        <v>600040</v>
      </c>
      <c r="L241" s="39">
        <f t="shared" si="373"/>
        <v>-103940</v>
      </c>
      <c r="M241" s="41">
        <f t="shared" si="374"/>
        <v>1.2095142108445878</v>
      </c>
      <c r="N241" s="42"/>
      <c r="O241" s="36" t="s">
        <v>254</v>
      </c>
    </row>
    <row r="242" spans="1:15" ht="19.5" thickTop="1" thickBot="1" x14ac:dyDescent="0.3">
      <c r="A242" s="12" t="str">
        <f t="shared" si="433"/>
        <v>b</v>
      </c>
      <c r="B242" s="20" t="s">
        <v>0</v>
      </c>
      <c r="C242" s="43" t="s">
        <v>5</v>
      </c>
      <c r="D242" s="22">
        <f t="shared" si="452"/>
        <v>0</v>
      </c>
      <c r="E242" s="22">
        <f t="shared" si="452"/>
        <v>0</v>
      </c>
      <c r="F242" s="23">
        <f t="shared" si="453"/>
        <v>0</v>
      </c>
      <c r="G242" s="23">
        <f t="shared" si="453"/>
        <v>0</v>
      </c>
      <c r="H242" s="22">
        <f t="shared" si="453"/>
        <v>496100</v>
      </c>
      <c r="I242" s="22">
        <f t="shared" si="453"/>
        <v>325240</v>
      </c>
      <c r="J242" s="22">
        <f t="shared" si="453"/>
        <v>274800</v>
      </c>
      <c r="K242" s="22">
        <f t="shared" si="379"/>
        <v>600040</v>
      </c>
      <c r="L242" s="22">
        <f t="shared" si="373"/>
        <v>-103940</v>
      </c>
      <c r="M242" s="24">
        <f t="shared" si="374"/>
        <v>1.2095142108445878</v>
      </c>
      <c r="N242" s="25"/>
      <c r="O242" s="36" t="s">
        <v>254</v>
      </c>
    </row>
    <row r="243" spans="1:15" ht="19.5" thickTop="1" thickBot="1" x14ac:dyDescent="0.3">
      <c r="A243" s="12" t="str">
        <f t="shared" si="433"/>
        <v>b</v>
      </c>
      <c r="B243" s="20" t="s">
        <v>0</v>
      </c>
      <c r="C243" s="45" t="s">
        <v>10</v>
      </c>
      <c r="D243" s="22"/>
      <c r="E243" s="22"/>
      <c r="F243" s="23">
        <v>0</v>
      </c>
      <c r="G243" s="23">
        <v>0</v>
      </c>
      <c r="H243" s="22">
        <v>496100</v>
      </c>
      <c r="I243" s="22">
        <v>325240</v>
      </c>
      <c r="J243" s="22">
        <v>274800</v>
      </c>
      <c r="K243" s="22">
        <f t="shared" si="379"/>
        <v>600040</v>
      </c>
      <c r="L243" s="22">
        <f t="shared" si="373"/>
        <v>-103940</v>
      </c>
      <c r="M243" s="24">
        <f t="shared" si="374"/>
        <v>1.2095142108445878</v>
      </c>
      <c r="N243" s="25"/>
      <c r="O243" s="36" t="s">
        <v>254</v>
      </c>
    </row>
    <row r="244" spans="1:15" s="7" customFormat="1" ht="37.5" thickTop="1" thickBot="1" x14ac:dyDescent="0.3">
      <c r="A244" s="36" t="str">
        <f t="shared" si="433"/>
        <v>b</v>
      </c>
      <c r="B244" s="37" t="s">
        <v>116</v>
      </c>
      <c r="C244" s="38" t="s">
        <v>117</v>
      </c>
      <c r="D244" s="39">
        <f t="shared" ref="D244:H244" si="454">SUM(D247,D250,D253,D256)</f>
        <v>0</v>
      </c>
      <c r="E244" s="39">
        <f t="shared" ref="E244" si="455">SUM(E247,E250,E253,E256)</f>
        <v>0</v>
      </c>
      <c r="F244" s="40">
        <f t="shared" si="454"/>
        <v>58300000</v>
      </c>
      <c r="G244" s="40">
        <f t="shared" ref="G244" si="456">SUM(G247,G250,G253,G256)</f>
        <v>64100000</v>
      </c>
      <c r="H244" s="39">
        <f t="shared" si="454"/>
        <v>64100000</v>
      </c>
      <c r="I244" s="39">
        <f t="shared" ref="I244:J244" si="457">SUM(I247,I250,I253,I256)</f>
        <v>27554337</v>
      </c>
      <c r="J244" s="39">
        <f t="shared" si="457"/>
        <v>31146000</v>
      </c>
      <c r="K244" s="39">
        <f t="shared" si="379"/>
        <v>58700337</v>
      </c>
      <c r="L244" s="39">
        <f t="shared" si="373"/>
        <v>5399663</v>
      </c>
      <c r="M244" s="41">
        <f t="shared" si="374"/>
        <v>0.91576188767550704</v>
      </c>
      <c r="N244" s="42"/>
      <c r="O244" s="36" t="s">
        <v>253</v>
      </c>
    </row>
    <row r="245" spans="1:15" ht="19.5" thickTop="1" thickBot="1" x14ac:dyDescent="0.3">
      <c r="A245" s="12" t="str">
        <f t="shared" si="433"/>
        <v>b</v>
      </c>
      <c r="B245" s="20" t="s">
        <v>0</v>
      </c>
      <c r="C245" s="35" t="s">
        <v>5</v>
      </c>
      <c r="D245" s="22">
        <f t="shared" ref="D245:H245" si="458">SUM(D248,D251,D254,D257)</f>
        <v>0</v>
      </c>
      <c r="E245" s="22">
        <f t="shared" ref="E245" si="459">SUM(E248,E251,E254,E257)</f>
        <v>0</v>
      </c>
      <c r="F245" s="23">
        <f t="shared" si="458"/>
        <v>58300000</v>
      </c>
      <c r="G245" s="23">
        <f t="shared" ref="G245" si="460">SUM(G248,G251,G254,G257)</f>
        <v>64100000</v>
      </c>
      <c r="H245" s="22">
        <f t="shared" si="458"/>
        <v>64100000</v>
      </c>
      <c r="I245" s="22">
        <f t="shared" ref="I245:J245" si="461">SUM(I248,I251,I254,I257)</f>
        <v>27554337</v>
      </c>
      <c r="J245" s="22">
        <f t="shared" si="461"/>
        <v>31146000</v>
      </c>
      <c r="K245" s="22">
        <f t="shared" si="379"/>
        <v>58700337</v>
      </c>
      <c r="L245" s="22">
        <f t="shared" si="373"/>
        <v>5399663</v>
      </c>
      <c r="M245" s="24">
        <f t="shared" si="374"/>
        <v>0.91576188767550704</v>
      </c>
      <c r="N245" s="25"/>
      <c r="O245" s="36" t="s">
        <v>253</v>
      </c>
    </row>
    <row r="246" spans="1:15" ht="19.5" thickTop="1" thickBot="1" x14ac:dyDescent="0.3">
      <c r="A246" s="12" t="str">
        <f t="shared" si="433"/>
        <v>b</v>
      </c>
      <c r="B246" s="20" t="s">
        <v>0</v>
      </c>
      <c r="C246" s="43" t="s">
        <v>10</v>
      </c>
      <c r="D246" s="22">
        <f t="shared" ref="D246:H246" si="462">SUM(D249,D252,D255,D258)</f>
        <v>0</v>
      </c>
      <c r="E246" s="22">
        <f t="shared" ref="E246" si="463">SUM(E249,E252,E255,E258)</f>
        <v>0</v>
      </c>
      <c r="F246" s="23">
        <f t="shared" si="462"/>
        <v>58300000</v>
      </c>
      <c r="G246" s="23">
        <f t="shared" ref="G246" si="464">SUM(G249,G252,G255,G258)</f>
        <v>64100000</v>
      </c>
      <c r="H246" s="22">
        <f t="shared" si="462"/>
        <v>64100000</v>
      </c>
      <c r="I246" s="22">
        <f t="shared" ref="I246:J246" si="465">SUM(I249,I252,I255,I258)</f>
        <v>27554337</v>
      </c>
      <c r="J246" s="22">
        <f t="shared" si="465"/>
        <v>31146000</v>
      </c>
      <c r="K246" s="22">
        <f t="shared" si="379"/>
        <v>58700337</v>
      </c>
      <c r="L246" s="22">
        <f t="shared" si="373"/>
        <v>5399663</v>
      </c>
      <c r="M246" s="24">
        <f t="shared" si="374"/>
        <v>0.91576188767550704</v>
      </c>
      <c r="N246" s="25"/>
      <c r="O246" s="36" t="s">
        <v>253</v>
      </c>
    </row>
    <row r="247" spans="1:15" s="7" customFormat="1" ht="55.5" thickTop="1" thickBot="1" x14ac:dyDescent="0.3">
      <c r="A247" s="36" t="str">
        <f t="shared" si="433"/>
        <v>b</v>
      </c>
      <c r="B247" s="37" t="s">
        <v>118</v>
      </c>
      <c r="C247" s="44" t="s">
        <v>119</v>
      </c>
      <c r="D247" s="39">
        <f t="shared" ref="D247:E248" si="466">SUM(D248)</f>
        <v>0</v>
      </c>
      <c r="E247" s="39">
        <f t="shared" si="466"/>
        <v>0</v>
      </c>
      <c r="F247" s="40">
        <f t="shared" ref="F247:J248" si="467">SUM(F248)</f>
        <v>37500000</v>
      </c>
      <c r="G247" s="40">
        <f t="shared" si="467"/>
        <v>43500000</v>
      </c>
      <c r="H247" s="39">
        <f t="shared" si="467"/>
        <v>43500000</v>
      </c>
      <c r="I247" s="39">
        <f t="shared" si="467"/>
        <v>18785836</v>
      </c>
      <c r="J247" s="39">
        <f t="shared" si="467"/>
        <v>20496000</v>
      </c>
      <c r="K247" s="39">
        <f t="shared" si="379"/>
        <v>39281836</v>
      </c>
      <c r="L247" s="39">
        <f t="shared" si="373"/>
        <v>4218164</v>
      </c>
      <c r="M247" s="41">
        <f t="shared" si="374"/>
        <v>0.90303071264367818</v>
      </c>
      <c r="N247" s="42"/>
      <c r="O247" s="36" t="s">
        <v>253</v>
      </c>
    </row>
    <row r="248" spans="1:15" ht="19.5" thickTop="1" thickBot="1" x14ac:dyDescent="0.3">
      <c r="A248" s="12" t="str">
        <f t="shared" si="433"/>
        <v>b</v>
      </c>
      <c r="B248" s="20" t="s">
        <v>0</v>
      </c>
      <c r="C248" s="43" t="s">
        <v>5</v>
      </c>
      <c r="D248" s="22">
        <f t="shared" si="466"/>
        <v>0</v>
      </c>
      <c r="E248" s="22">
        <f t="shared" si="466"/>
        <v>0</v>
      </c>
      <c r="F248" s="23">
        <f t="shared" si="467"/>
        <v>37500000</v>
      </c>
      <c r="G248" s="23">
        <f t="shared" si="467"/>
        <v>43500000</v>
      </c>
      <c r="H248" s="22">
        <f t="shared" si="467"/>
        <v>43500000</v>
      </c>
      <c r="I248" s="22">
        <f t="shared" si="467"/>
        <v>18785836</v>
      </c>
      <c r="J248" s="22">
        <f t="shared" si="467"/>
        <v>20496000</v>
      </c>
      <c r="K248" s="22">
        <f t="shared" si="379"/>
        <v>39281836</v>
      </c>
      <c r="L248" s="22">
        <f t="shared" si="373"/>
        <v>4218164</v>
      </c>
      <c r="M248" s="24">
        <f t="shared" si="374"/>
        <v>0.90303071264367818</v>
      </c>
      <c r="N248" s="25"/>
      <c r="O248" s="36" t="s">
        <v>253</v>
      </c>
    </row>
    <row r="249" spans="1:15" ht="19.5" thickTop="1" thickBot="1" x14ac:dyDescent="0.3">
      <c r="A249" s="12" t="str">
        <f t="shared" si="433"/>
        <v>b</v>
      </c>
      <c r="B249" s="20" t="s">
        <v>0</v>
      </c>
      <c r="C249" s="45" t="s">
        <v>10</v>
      </c>
      <c r="D249" s="22"/>
      <c r="E249" s="22"/>
      <c r="F249" s="23">
        <v>37500000</v>
      </c>
      <c r="G249" s="23">
        <v>43500000</v>
      </c>
      <c r="H249" s="22">
        <v>43500000</v>
      </c>
      <c r="I249" s="22">
        <v>18785836</v>
      </c>
      <c r="J249" s="22">
        <v>20496000</v>
      </c>
      <c r="K249" s="22">
        <f t="shared" si="379"/>
        <v>39281836</v>
      </c>
      <c r="L249" s="22">
        <f t="shared" si="373"/>
        <v>4218164</v>
      </c>
      <c r="M249" s="24">
        <f t="shared" si="374"/>
        <v>0.90303071264367818</v>
      </c>
      <c r="N249" s="25"/>
      <c r="O249" s="36" t="s">
        <v>253</v>
      </c>
    </row>
    <row r="250" spans="1:15" s="7" customFormat="1" ht="55.5" thickTop="1" thickBot="1" x14ac:dyDescent="0.3">
      <c r="A250" s="36" t="str">
        <f t="shared" si="433"/>
        <v>b</v>
      </c>
      <c r="B250" s="37" t="s">
        <v>120</v>
      </c>
      <c r="C250" s="44" t="s">
        <v>121</v>
      </c>
      <c r="D250" s="39">
        <f t="shared" ref="D250:E251" si="468">SUM(D251)</f>
        <v>0</v>
      </c>
      <c r="E250" s="39">
        <f t="shared" si="468"/>
        <v>0</v>
      </c>
      <c r="F250" s="40">
        <f t="shared" ref="F250:J251" si="469">SUM(F251)</f>
        <v>4500000</v>
      </c>
      <c r="G250" s="40">
        <f t="shared" si="469"/>
        <v>4800000</v>
      </c>
      <c r="H250" s="39">
        <f t="shared" si="469"/>
        <v>4800000</v>
      </c>
      <c r="I250" s="39">
        <f t="shared" si="469"/>
        <v>2417700</v>
      </c>
      <c r="J250" s="39">
        <f t="shared" si="469"/>
        <v>2550000</v>
      </c>
      <c r="K250" s="39">
        <f t="shared" si="379"/>
        <v>4967700</v>
      </c>
      <c r="L250" s="39">
        <f t="shared" si="373"/>
        <v>-167700</v>
      </c>
      <c r="M250" s="41">
        <f t="shared" si="374"/>
        <v>1.0349375000000001</v>
      </c>
      <c r="N250" s="42"/>
      <c r="O250" s="36" t="s">
        <v>253</v>
      </c>
    </row>
    <row r="251" spans="1:15" ht="19.5" thickTop="1" thickBot="1" x14ac:dyDescent="0.3">
      <c r="A251" s="12" t="str">
        <f t="shared" si="433"/>
        <v>b</v>
      </c>
      <c r="B251" s="20" t="s">
        <v>0</v>
      </c>
      <c r="C251" s="43" t="s">
        <v>5</v>
      </c>
      <c r="D251" s="22">
        <f t="shared" si="468"/>
        <v>0</v>
      </c>
      <c r="E251" s="22">
        <f t="shared" si="468"/>
        <v>0</v>
      </c>
      <c r="F251" s="23">
        <f t="shared" si="469"/>
        <v>4500000</v>
      </c>
      <c r="G251" s="23">
        <f t="shared" si="469"/>
        <v>4800000</v>
      </c>
      <c r="H251" s="22">
        <f t="shared" si="469"/>
        <v>4800000</v>
      </c>
      <c r="I251" s="22">
        <f t="shared" si="469"/>
        <v>2417700</v>
      </c>
      <c r="J251" s="22">
        <f t="shared" si="469"/>
        <v>2550000</v>
      </c>
      <c r="K251" s="22">
        <f t="shared" si="379"/>
        <v>4967700</v>
      </c>
      <c r="L251" s="22">
        <f t="shared" si="373"/>
        <v>-167700</v>
      </c>
      <c r="M251" s="24">
        <f t="shared" si="374"/>
        <v>1.0349375000000001</v>
      </c>
      <c r="N251" s="25"/>
      <c r="O251" s="36" t="s">
        <v>253</v>
      </c>
    </row>
    <row r="252" spans="1:15" ht="19.5" thickTop="1" thickBot="1" x14ac:dyDescent="0.3">
      <c r="A252" s="12" t="str">
        <f t="shared" si="433"/>
        <v>b</v>
      </c>
      <c r="B252" s="20" t="s">
        <v>0</v>
      </c>
      <c r="C252" s="45" t="s">
        <v>10</v>
      </c>
      <c r="D252" s="22"/>
      <c r="E252" s="22"/>
      <c r="F252" s="23">
        <v>4500000</v>
      </c>
      <c r="G252" s="23">
        <v>4800000</v>
      </c>
      <c r="H252" s="22">
        <v>4800000</v>
      </c>
      <c r="I252" s="22">
        <v>2417700</v>
      </c>
      <c r="J252" s="22">
        <v>2550000</v>
      </c>
      <c r="K252" s="22">
        <f t="shared" si="379"/>
        <v>4967700</v>
      </c>
      <c r="L252" s="22">
        <f t="shared" si="373"/>
        <v>-167700</v>
      </c>
      <c r="M252" s="24">
        <f t="shared" si="374"/>
        <v>1.0349375000000001</v>
      </c>
      <c r="N252" s="25"/>
      <c r="O252" s="36" t="s">
        <v>253</v>
      </c>
    </row>
    <row r="253" spans="1:15" s="7" customFormat="1" ht="55.5" thickTop="1" thickBot="1" x14ac:dyDescent="0.3">
      <c r="A253" s="36" t="str">
        <f t="shared" si="433"/>
        <v>b</v>
      </c>
      <c r="B253" s="37" t="s">
        <v>122</v>
      </c>
      <c r="C253" s="44" t="s">
        <v>123</v>
      </c>
      <c r="D253" s="39">
        <f t="shared" ref="D253:E254" si="470">SUM(D254)</f>
        <v>0</v>
      </c>
      <c r="E253" s="39">
        <f t="shared" si="470"/>
        <v>0</v>
      </c>
      <c r="F253" s="40">
        <f t="shared" ref="F253:J254" si="471">SUM(F254)</f>
        <v>5300000</v>
      </c>
      <c r="G253" s="40">
        <f t="shared" si="471"/>
        <v>5800000</v>
      </c>
      <c r="H253" s="39">
        <f t="shared" si="471"/>
        <v>5800000</v>
      </c>
      <c r="I253" s="39">
        <f t="shared" si="471"/>
        <v>2834820</v>
      </c>
      <c r="J253" s="39">
        <f t="shared" si="471"/>
        <v>3000000</v>
      </c>
      <c r="K253" s="39">
        <f t="shared" si="379"/>
        <v>5834820</v>
      </c>
      <c r="L253" s="39">
        <f t="shared" si="373"/>
        <v>-34820</v>
      </c>
      <c r="M253" s="41">
        <f t="shared" si="374"/>
        <v>1.006003448275862</v>
      </c>
      <c r="N253" s="42"/>
      <c r="O253" s="36" t="s">
        <v>253</v>
      </c>
    </row>
    <row r="254" spans="1:15" ht="19.5" thickTop="1" thickBot="1" x14ac:dyDescent="0.3">
      <c r="A254" s="12" t="str">
        <f t="shared" si="433"/>
        <v>b</v>
      </c>
      <c r="B254" s="20" t="s">
        <v>0</v>
      </c>
      <c r="C254" s="43" t="s">
        <v>5</v>
      </c>
      <c r="D254" s="22">
        <f t="shared" si="470"/>
        <v>0</v>
      </c>
      <c r="E254" s="22">
        <f t="shared" si="470"/>
        <v>0</v>
      </c>
      <c r="F254" s="23">
        <f t="shared" si="471"/>
        <v>5300000</v>
      </c>
      <c r="G254" s="23">
        <f t="shared" si="471"/>
        <v>5800000</v>
      </c>
      <c r="H254" s="22">
        <f t="shared" si="471"/>
        <v>5800000</v>
      </c>
      <c r="I254" s="22">
        <f t="shared" si="471"/>
        <v>2834820</v>
      </c>
      <c r="J254" s="22">
        <f t="shared" si="471"/>
        <v>3000000</v>
      </c>
      <c r="K254" s="22">
        <f t="shared" si="379"/>
        <v>5834820</v>
      </c>
      <c r="L254" s="22">
        <f t="shared" si="373"/>
        <v>-34820</v>
      </c>
      <c r="M254" s="24">
        <f t="shared" si="374"/>
        <v>1.006003448275862</v>
      </c>
      <c r="N254" s="25"/>
      <c r="O254" s="36" t="s">
        <v>253</v>
      </c>
    </row>
    <row r="255" spans="1:15" ht="19.5" thickTop="1" thickBot="1" x14ac:dyDescent="0.3">
      <c r="A255" s="12" t="str">
        <f t="shared" si="433"/>
        <v>b</v>
      </c>
      <c r="B255" s="20" t="s">
        <v>0</v>
      </c>
      <c r="C255" s="45" t="s">
        <v>10</v>
      </c>
      <c r="D255" s="22"/>
      <c r="E255" s="22"/>
      <c r="F255" s="23">
        <v>5300000</v>
      </c>
      <c r="G255" s="23">
        <v>5800000</v>
      </c>
      <c r="H255" s="22">
        <v>5800000</v>
      </c>
      <c r="I255" s="22">
        <v>2834820</v>
      </c>
      <c r="J255" s="22">
        <v>3000000</v>
      </c>
      <c r="K255" s="22">
        <f t="shared" si="379"/>
        <v>5834820</v>
      </c>
      <c r="L255" s="22">
        <f t="shared" si="373"/>
        <v>-34820</v>
      </c>
      <c r="M255" s="24">
        <f t="shared" si="374"/>
        <v>1.006003448275862</v>
      </c>
      <c r="N255" s="25"/>
      <c r="O255" s="36" t="s">
        <v>253</v>
      </c>
    </row>
    <row r="256" spans="1:15" s="7" customFormat="1" ht="55.5" thickTop="1" thickBot="1" x14ac:dyDescent="0.3">
      <c r="A256" s="36" t="str">
        <f t="shared" si="433"/>
        <v>b</v>
      </c>
      <c r="B256" s="37" t="s">
        <v>124</v>
      </c>
      <c r="C256" s="44" t="s">
        <v>125</v>
      </c>
      <c r="D256" s="39">
        <f t="shared" ref="D256:E257" si="472">SUM(D257)</f>
        <v>0</v>
      </c>
      <c r="E256" s="39">
        <f t="shared" si="472"/>
        <v>0</v>
      </c>
      <c r="F256" s="40">
        <f t="shared" ref="F256:J257" si="473">SUM(F257)</f>
        <v>11000000</v>
      </c>
      <c r="G256" s="40">
        <f t="shared" si="473"/>
        <v>10000000</v>
      </c>
      <c r="H256" s="39">
        <f t="shared" si="473"/>
        <v>10000000</v>
      </c>
      <c r="I256" s="39">
        <f t="shared" si="473"/>
        <v>3515981</v>
      </c>
      <c r="J256" s="39">
        <f t="shared" si="473"/>
        <v>5100000</v>
      </c>
      <c r="K256" s="39">
        <f t="shared" si="379"/>
        <v>8615981</v>
      </c>
      <c r="L256" s="39">
        <f t="shared" si="373"/>
        <v>1384019</v>
      </c>
      <c r="M256" s="41">
        <f t="shared" si="374"/>
        <v>0.86159810000000003</v>
      </c>
      <c r="N256" s="42"/>
      <c r="O256" s="36" t="s">
        <v>253</v>
      </c>
    </row>
    <row r="257" spans="1:15" ht="19.5" thickTop="1" thickBot="1" x14ac:dyDescent="0.3">
      <c r="A257" s="12" t="str">
        <f t="shared" si="433"/>
        <v>b</v>
      </c>
      <c r="B257" s="20" t="s">
        <v>0</v>
      </c>
      <c r="C257" s="43" t="s">
        <v>5</v>
      </c>
      <c r="D257" s="22">
        <f t="shared" si="472"/>
        <v>0</v>
      </c>
      <c r="E257" s="22">
        <f t="shared" si="472"/>
        <v>0</v>
      </c>
      <c r="F257" s="23">
        <f t="shared" si="473"/>
        <v>11000000</v>
      </c>
      <c r="G257" s="23">
        <f t="shared" si="473"/>
        <v>10000000</v>
      </c>
      <c r="H257" s="22">
        <f t="shared" si="473"/>
        <v>10000000</v>
      </c>
      <c r="I257" s="22">
        <f t="shared" si="473"/>
        <v>3515981</v>
      </c>
      <c r="J257" s="22">
        <f t="shared" si="473"/>
        <v>5100000</v>
      </c>
      <c r="K257" s="22">
        <f t="shared" si="379"/>
        <v>8615981</v>
      </c>
      <c r="L257" s="22">
        <f t="shared" si="373"/>
        <v>1384019</v>
      </c>
      <c r="M257" s="24">
        <f t="shared" si="374"/>
        <v>0.86159810000000003</v>
      </c>
      <c r="N257" s="25"/>
      <c r="O257" s="36" t="s">
        <v>253</v>
      </c>
    </row>
    <row r="258" spans="1:15" ht="19.5" thickTop="1" thickBot="1" x14ac:dyDescent="0.3">
      <c r="A258" s="12" t="str">
        <f t="shared" si="433"/>
        <v>b</v>
      </c>
      <c r="B258" s="20" t="s">
        <v>0</v>
      </c>
      <c r="C258" s="45" t="s">
        <v>10</v>
      </c>
      <c r="D258" s="22"/>
      <c r="E258" s="22"/>
      <c r="F258" s="23">
        <v>11000000</v>
      </c>
      <c r="G258" s="23">
        <v>10000000</v>
      </c>
      <c r="H258" s="22">
        <v>10000000</v>
      </c>
      <c r="I258" s="22">
        <v>3515981</v>
      </c>
      <c r="J258" s="22">
        <v>5100000</v>
      </c>
      <c r="K258" s="22">
        <f t="shared" si="379"/>
        <v>8615981</v>
      </c>
      <c r="L258" s="22">
        <f t="shared" si="373"/>
        <v>1384019</v>
      </c>
      <c r="M258" s="24">
        <f t="shared" si="374"/>
        <v>0.86159810000000003</v>
      </c>
      <c r="N258" s="25"/>
      <c r="O258" s="36" t="s">
        <v>253</v>
      </c>
    </row>
    <row r="259" spans="1:15" s="7" customFormat="1" ht="73.5" thickTop="1" thickBot="1" x14ac:dyDescent="0.3">
      <c r="A259" s="36" t="str">
        <f t="shared" ref="A259:A267" si="474">IF(D259+F259+H259+I259+J259+K259&lt;=0,"a","b")</f>
        <v>b</v>
      </c>
      <c r="B259" s="37" t="s">
        <v>126</v>
      </c>
      <c r="C259" s="38" t="s">
        <v>127</v>
      </c>
      <c r="D259" s="39">
        <f t="shared" ref="D259:E259" si="475">SUM(D260,D264)</f>
        <v>89141</v>
      </c>
      <c r="E259" s="39">
        <f t="shared" si="475"/>
        <v>0</v>
      </c>
      <c r="F259" s="40">
        <f t="shared" ref="F259:G259" si="476">SUM(F260,F264)</f>
        <v>7300000</v>
      </c>
      <c r="G259" s="40">
        <f t="shared" si="476"/>
        <v>7300000</v>
      </c>
      <c r="H259" s="39">
        <f t="shared" ref="H259" si="477">SUM(H260,H264)</f>
        <v>7300000</v>
      </c>
      <c r="I259" s="39">
        <f t="shared" ref="I259:J259" si="478">SUM(I260,I264)</f>
        <v>3562676</v>
      </c>
      <c r="J259" s="39">
        <f t="shared" si="478"/>
        <v>3648183</v>
      </c>
      <c r="K259" s="39">
        <f t="shared" si="379"/>
        <v>7210859</v>
      </c>
      <c r="L259" s="39">
        <f t="shared" si="373"/>
        <v>89141</v>
      </c>
      <c r="M259" s="41">
        <f t="shared" si="374"/>
        <v>0.98778890410958908</v>
      </c>
      <c r="N259" s="42"/>
      <c r="O259" s="36" t="s">
        <v>254</v>
      </c>
    </row>
    <row r="260" spans="1:15" ht="19.5" thickTop="1" thickBot="1" x14ac:dyDescent="0.3">
      <c r="A260" s="12" t="str">
        <f t="shared" si="474"/>
        <v>b</v>
      </c>
      <c r="B260" s="20" t="s">
        <v>0</v>
      </c>
      <c r="C260" s="35" t="s">
        <v>5</v>
      </c>
      <c r="D260" s="22">
        <f t="shared" ref="D260:E260" si="479">SUM(D261:D263)</f>
        <v>89141</v>
      </c>
      <c r="E260" s="22">
        <f t="shared" si="479"/>
        <v>0</v>
      </c>
      <c r="F260" s="23">
        <f t="shared" ref="F260:G260" si="480">SUM(F261:F263)</f>
        <v>7210000</v>
      </c>
      <c r="G260" s="23">
        <f t="shared" si="480"/>
        <v>7210000</v>
      </c>
      <c r="H260" s="22">
        <f t="shared" ref="H260" si="481">SUM(H261:H263)</f>
        <v>7210000</v>
      </c>
      <c r="I260" s="22">
        <f t="shared" ref="I260:J260" si="482">SUM(I261:I263)</f>
        <v>3508475</v>
      </c>
      <c r="J260" s="22">
        <f t="shared" si="482"/>
        <v>3612384</v>
      </c>
      <c r="K260" s="22">
        <f t="shared" si="379"/>
        <v>7120859</v>
      </c>
      <c r="L260" s="22">
        <f t="shared" ref="L260:L344" si="483">H260-K260</f>
        <v>89141</v>
      </c>
      <c r="M260" s="24">
        <f t="shared" ref="M260:M344" si="484">K260/H260</f>
        <v>0.98763647711511793</v>
      </c>
      <c r="N260" s="25"/>
      <c r="O260" s="36" t="s">
        <v>254</v>
      </c>
    </row>
    <row r="261" spans="1:15" ht="19.5" thickTop="1" thickBot="1" x14ac:dyDescent="0.3">
      <c r="A261" s="12" t="str">
        <f t="shared" si="474"/>
        <v>b</v>
      </c>
      <c r="B261" s="20" t="s">
        <v>0</v>
      </c>
      <c r="C261" s="43" t="s">
        <v>7</v>
      </c>
      <c r="D261" s="22">
        <v>89141</v>
      </c>
      <c r="E261" s="22"/>
      <c r="F261" s="23">
        <v>7130000</v>
      </c>
      <c r="G261" s="23">
        <v>7130000</v>
      </c>
      <c r="H261" s="22">
        <v>7123000</v>
      </c>
      <c r="I261" s="22">
        <v>3480782</v>
      </c>
      <c r="J261" s="22">
        <v>3553077</v>
      </c>
      <c r="K261" s="22">
        <f t="shared" ref="K261:K338" si="485">I261+J261</f>
        <v>7033859</v>
      </c>
      <c r="L261" s="22">
        <f t="shared" si="483"/>
        <v>89141</v>
      </c>
      <c r="M261" s="24">
        <f t="shared" si="484"/>
        <v>0.98748546960550332</v>
      </c>
      <c r="N261" s="25"/>
      <c r="O261" s="36" t="s">
        <v>254</v>
      </c>
    </row>
    <row r="262" spans="1:15" ht="19.5" thickTop="1" thickBot="1" x14ac:dyDescent="0.3">
      <c r="A262" s="12" t="str">
        <f t="shared" si="474"/>
        <v>b</v>
      </c>
      <c r="B262" s="20" t="s">
        <v>0</v>
      </c>
      <c r="C262" s="43" t="s">
        <v>10</v>
      </c>
      <c r="D262" s="22"/>
      <c r="E262" s="22"/>
      <c r="F262" s="23">
        <v>30000</v>
      </c>
      <c r="G262" s="23">
        <v>30000</v>
      </c>
      <c r="H262" s="22">
        <v>37000</v>
      </c>
      <c r="I262" s="22">
        <v>24977</v>
      </c>
      <c r="J262" s="22">
        <v>12023</v>
      </c>
      <c r="K262" s="22">
        <f t="shared" si="485"/>
        <v>37000</v>
      </c>
      <c r="L262" s="22">
        <f t="shared" si="483"/>
        <v>0</v>
      </c>
      <c r="M262" s="24">
        <f t="shared" si="484"/>
        <v>1</v>
      </c>
      <c r="N262" s="25"/>
      <c r="O262" s="36" t="s">
        <v>254</v>
      </c>
    </row>
    <row r="263" spans="1:15" ht="19.5" thickTop="1" thickBot="1" x14ac:dyDescent="0.3">
      <c r="A263" s="12" t="str">
        <f t="shared" si="474"/>
        <v>b</v>
      </c>
      <c r="B263" s="20" t="s">
        <v>0</v>
      </c>
      <c r="C263" s="43" t="s">
        <v>11</v>
      </c>
      <c r="D263" s="22"/>
      <c r="E263" s="22"/>
      <c r="F263" s="23">
        <v>50000</v>
      </c>
      <c r="G263" s="23">
        <v>50000</v>
      </c>
      <c r="H263" s="22">
        <v>50000</v>
      </c>
      <c r="I263" s="22">
        <v>2716</v>
      </c>
      <c r="J263" s="22">
        <v>47284</v>
      </c>
      <c r="K263" s="22">
        <f t="shared" si="485"/>
        <v>50000</v>
      </c>
      <c r="L263" s="22">
        <f t="shared" si="483"/>
        <v>0</v>
      </c>
      <c r="M263" s="24">
        <f t="shared" si="484"/>
        <v>1</v>
      </c>
      <c r="N263" s="25"/>
      <c r="O263" s="36" t="s">
        <v>254</v>
      </c>
    </row>
    <row r="264" spans="1:15" ht="19.5" thickTop="1" thickBot="1" x14ac:dyDescent="0.3">
      <c r="A264" s="12" t="str">
        <f t="shared" si="474"/>
        <v>b</v>
      </c>
      <c r="B264" s="20" t="s">
        <v>0</v>
      </c>
      <c r="C264" s="35" t="s">
        <v>12</v>
      </c>
      <c r="D264" s="22"/>
      <c r="E264" s="22"/>
      <c r="F264" s="23">
        <v>90000</v>
      </c>
      <c r="G264" s="23">
        <v>90000</v>
      </c>
      <c r="H264" s="22">
        <v>90000</v>
      </c>
      <c r="I264" s="22">
        <v>54201</v>
      </c>
      <c r="J264" s="22">
        <v>35799</v>
      </c>
      <c r="K264" s="22">
        <f t="shared" si="485"/>
        <v>90000</v>
      </c>
      <c r="L264" s="22">
        <f t="shared" si="483"/>
        <v>0</v>
      </c>
      <c r="M264" s="24">
        <f t="shared" si="484"/>
        <v>1</v>
      </c>
      <c r="N264" s="25"/>
      <c r="O264" s="36" t="s">
        <v>254</v>
      </c>
    </row>
    <row r="265" spans="1:15" s="7" customFormat="1" ht="91.5" thickTop="1" thickBot="1" x14ac:dyDescent="0.3">
      <c r="A265" s="36" t="str">
        <f t="shared" si="474"/>
        <v>b</v>
      </c>
      <c r="B265" s="48" t="s">
        <v>128</v>
      </c>
      <c r="C265" s="49" t="s">
        <v>129</v>
      </c>
      <c r="D265" s="39">
        <f t="shared" ref="D265:E266" si="486">SUM(D266)</f>
        <v>0</v>
      </c>
      <c r="E265" s="39">
        <f t="shared" si="486"/>
        <v>0</v>
      </c>
      <c r="F265" s="40">
        <f t="shared" ref="F265:J266" si="487">SUM(F266)</f>
        <v>0</v>
      </c>
      <c r="G265" s="40">
        <f t="shared" si="487"/>
        <v>780000000</v>
      </c>
      <c r="H265" s="39">
        <f t="shared" si="487"/>
        <v>782910737</v>
      </c>
      <c r="I265" s="39">
        <f t="shared" si="487"/>
        <v>293194667</v>
      </c>
      <c r="J265" s="39">
        <f t="shared" si="487"/>
        <v>60941400</v>
      </c>
      <c r="K265" s="39">
        <f t="shared" si="485"/>
        <v>354136067</v>
      </c>
      <c r="L265" s="39">
        <f t="shared" si="483"/>
        <v>428774670</v>
      </c>
      <c r="M265" s="41">
        <f t="shared" si="484"/>
        <v>0.45233262269080365</v>
      </c>
      <c r="N265" s="42"/>
      <c r="O265" s="36"/>
    </row>
    <row r="266" spans="1:15" ht="19.5" thickTop="1" thickBot="1" x14ac:dyDescent="0.3">
      <c r="A266" s="12" t="str">
        <f t="shared" si="474"/>
        <v>b</v>
      </c>
      <c r="B266" s="20" t="s">
        <v>0</v>
      </c>
      <c r="C266" s="35" t="s">
        <v>5</v>
      </c>
      <c r="D266" s="22">
        <f t="shared" si="486"/>
        <v>0</v>
      </c>
      <c r="E266" s="22">
        <f t="shared" si="486"/>
        <v>0</v>
      </c>
      <c r="F266" s="23">
        <f t="shared" si="487"/>
        <v>0</v>
      </c>
      <c r="G266" s="23">
        <f t="shared" si="487"/>
        <v>780000000</v>
      </c>
      <c r="H266" s="22">
        <f t="shared" si="487"/>
        <v>782910737</v>
      </c>
      <c r="I266" s="22">
        <f t="shared" si="487"/>
        <v>293194667</v>
      </c>
      <c r="J266" s="22">
        <f t="shared" si="487"/>
        <v>60941400</v>
      </c>
      <c r="K266" s="22">
        <f t="shared" si="485"/>
        <v>354136067</v>
      </c>
      <c r="L266" s="22">
        <f t="shared" si="483"/>
        <v>428774670</v>
      </c>
      <c r="M266" s="24">
        <f t="shared" si="484"/>
        <v>0.45233262269080365</v>
      </c>
      <c r="N266" s="25"/>
      <c r="O266" s="36"/>
    </row>
    <row r="267" spans="1:15" ht="19.5" thickTop="1" thickBot="1" x14ac:dyDescent="0.3">
      <c r="A267" s="12" t="str">
        <f t="shared" si="474"/>
        <v>b</v>
      </c>
      <c r="B267" s="20" t="s">
        <v>0</v>
      </c>
      <c r="C267" s="43" t="s">
        <v>10</v>
      </c>
      <c r="D267" s="22">
        <f>D270+D273+D282</f>
        <v>0</v>
      </c>
      <c r="E267" s="22">
        <f>E270+E273+E282</f>
        <v>0</v>
      </c>
      <c r="F267" s="23">
        <f t="shared" ref="F267:J267" si="488">F270+F273+F282</f>
        <v>0</v>
      </c>
      <c r="G267" s="23">
        <f t="shared" ref="G267" si="489">G270+G273+G282</f>
        <v>780000000</v>
      </c>
      <c r="H267" s="22">
        <f t="shared" si="488"/>
        <v>782910737</v>
      </c>
      <c r="I267" s="22">
        <f t="shared" si="488"/>
        <v>293194667</v>
      </c>
      <c r="J267" s="22">
        <f t="shared" si="488"/>
        <v>60941400</v>
      </c>
      <c r="K267" s="22">
        <f t="shared" si="485"/>
        <v>354136067</v>
      </c>
      <c r="L267" s="22">
        <f t="shared" si="483"/>
        <v>428774670</v>
      </c>
      <c r="M267" s="24">
        <f t="shared" si="484"/>
        <v>0.45233262269080365</v>
      </c>
      <c r="N267" s="25"/>
      <c r="O267" s="36"/>
    </row>
    <row r="268" spans="1:15" s="7" customFormat="1" ht="109.5" thickTop="1" thickBot="1" x14ac:dyDescent="0.3">
      <c r="A268" s="36"/>
      <c r="B268" s="37" t="s">
        <v>258</v>
      </c>
      <c r="C268" s="46" t="s">
        <v>259</v>
      </c>
      <c r="D268" s="39">
        <f>D269</f>
        <v>0</v>
      </c>
      <c r="E268" s="39">
        <f>E269</f>
        <v>0</v>
      </c>
      <c r="F268" s="40">
        <f t="shared" ref="F268:K268" si="490">F269</f>
        <v>0</v>
      </c>
      <c r="G268" s="40">
        <f t="shared" si="490"/>
        <v>170000000</v>
      </c>
      <c r="H268" s="39">
        <f t="shared" si="490"/>
        <v>172910737</v>
      </c>
      <c r="I268" s="39">
        <f t="shared" si="490"/>
        <v>172616392</v>
      </c>
      <c r="J268" s="39">
        <f t="shared" si="490"/>
        <v>0</v>
      </c>
      <c r="K268" s="39">
        <f t="shared" si="490"/>
        <v>172616392</v>
      </c>
      <c r="L268" s="39">
        <f t="shared" si="483"/>
        <v>294345</v>
      </c>
      <c r="M268" s="41">
        <f t="shared" si="484"/>
        <v>0.99829770548025598</v>
      </c>
      <c r="N268" s="42"/>
      <c r="O268" s="36" t="s">
        <v>253</v>
      </c>
    </row>
    <row r="269" spans="1:15" s="1" customFormat="1" ht="19.5" thickTop="1" thickBot="1" x14ac:dyDescent="0.3">
      <c r="A269" s="12" t="str">
        <f>IF(D269+F269+H269+I269+J269+K269&lt;=0,"a","b")</f>
        <v>b</v>
      </c>
      <c r="B269" s="20" t="s">
        <v>0</v>
      </c>
      <c r="C269" s="35" t="s">
        <v>5</v>
      </c>
      <c r="D269" s="22">
        <f t="shared" ref="D269:J272" si="491">SUM(D270)</f>
        <v>0</v>
      </c>
      <c r="E269" s="22">
        <f t="shared" si="491"/>
        <v>0</v>
      </c>
      <c r="F269" s="23">
        <f t="shared" si="491"/>
        <v>0</v>
      </c>
      <c r="G269" s="23">
        <f t="shared" si="491"/>
        <v>170000000</v>
      </c>
      <c r="H269" s="22">
        <f t="shared" si="491"/>
        <v>172910737</v>
      </c>
      <c r="I269" s="22">
        <f t="shared" si="491"/>
        <v>172616392</v>
      </c>
      <c r="J269" s="22">
        <f t="shared" si="491"/>
        <v>0</v>
      </c>
      <c r="K269" s="22">
        <f t="shared" ref="K269:K270" si="492">I269+J269</f>
        <v>172616392</v>
      </c>
      <c r="L269" s="22">
        <f t="shared" si="483"/>
        <v>294345</v>
      </c>
      <c r="M269" s="24">
        <f t="shared" si="484"/>
        <v>0.99829770548025598</v>
      </c>
      <c r="N269" s="25"/>
      <c r="O269" s="36" t="s">
        <v>253</v>
      </c>
    </row>
    <row r="270" spans="1:15" s="1" customFormat="1" ht="19.5" thickTop="1" thickBot="1" x14ac:dyDescent="0.3">
      <c r="A270" s="12" t="str">
        <f>IF(D270+F270+H270+I270+J270+K270&lt;=0,"a","b")</f>
        <v>b</v>
      </c>
      <c r="B270" s="20" t="s">
        <v>0</v>
      </c>
      <c r="C270" s="43" t="s">
        <v>10</v>
      </c>
      <c r="D270" s="22"/>
      <c r="E270" s="22"/>
      <c r="F270" s="23">
        <v>0</v>
      </c>
      <c r="G270" s="23">
        <v>170000000</v>
      </c>
      <c r="H270" s="22">
        <v>172910737</v>
      </c>
      <c r="I270" s="22">
        <v>172616392</v>
      </c>
      <c r="J270" s="22"/>
      <c r="K270" s="22">
        <f t="shared" si="492"/>
        <v>172616392</v>
      </c>
      <c r="L270" s="22">
        <f t="shared" si="483"/>
        <v>294345</v>
      </c>
      <c r="M270" s="24">
        <f t="shared" si="484"/>
        <v>0.99829770548025598</v>
      </c>
      <c r="N270" s="25"/>
      <c r="O270" s="36" t="s">
        <v>253</v>
      </c>
    </row>
    <row r="271" spans="1:15" s="7" customFormat="1" ht="109.5" thickTop="1" thickBot="1" x14ac:dyDescent="0.3">
      <c r="A271" s="36"/>
      <c r="B271" s="37" t="s">
        <v>261</v>
      </c>
      <c r="C271" s="46" t="s">
        <v>264</v>
      </c>
      <c r="D271" s="39">
        <f>D272</f>
        <v>0</v>
      </c>
      <c r="E271" s="39">
        <f>E272</f>
        <v>0</v>
      </c>
      <c r="F271" s="40">
        <f t="shared" ref="F271:K271" si="493">F272</f>
        <v>0</v>
      </c>
      <c r="G271" s="40">
        <f t="shared" si="493"/>
        <v>85000000</v>
      </c>
      <c r="H271" s="39">
        <f t="shared" si="493"/>
        <v>85000000</v>
      </c>
      <c r="I271" s="39">
        <f t="shared" si="493"/>
        <v>28747175</v>
      </c>
      <c r="J271" s="39">
        <f t="shared" si="493"/>
        <v>60941400</v>
      </c>
      <c r="K271" s="39">
        <f t="shared" si="493"/>
        <v>89688575</v>
      </c>
      <c r="L271" s="39">
        <f t="shared" si="483"/>
        <v>-4688575</v>
      </c>
      <c r="M271" s="41">
        <f t="shared" si="484"/>
        <v>1.055159705882353</v>
      </c>
      <c r="N271" s="42"/>
      <c r="O271" s="36" t="s">
        <v>253</v>
      </c>
    </row>
    <row r="272" spans="1:15" s="1" customFormat="1" ht="19.5" thickTop="1" thickBot="1" x14ac:dyDescent="0.3">
      <c r="A272" s="12" t="str">
        <f>IF(D272+F272+H272+I272+J272+K272&lt;=0,"a","b")</f>
        <v>b</v>
      </c>
      <c r="B272" s="20" t="s">
        <v>0</v>
      </c>
      <c r="C272" s="35" t="s">
        <v>5</v>
      </c>
      <c r="D272" s="22">
        <f t="shared" si="491"/>
        <v>0</v>
      </c>
      <c r="E272" s="22">
        <f t="shared" si="491"/>
        <v>0</v>
      </c>
      <c r="F272" s="23">
        <f t="shared" si="491"/>
        <v>0</v>
      </c>
      <c r="G272" s="23">
        <f t="shared" si="491"/>
        <v>85000000</v>
      </c>
      <c r="H272" s="22">
        <f t="shared" si="491"/>
        <v>85000000</v>
      </c>
      <c r="I272" s="22">
        <f t="shared" si="491"/>
        <v>28747175</v>
      </c>
      <c r="J272" s="22">
        <f t="shared" si="491"/>
        <v>60941400</v>
      </c>
      <c r="K272" s="22">
        <f t="shared" ref="K272:K273" si="494">I272+J272</f>
        <v>89688575</v>
      </c>
      <c r="L272" s="22">
        <f t="shared" si="483"/>
        <v>-4688575</v>
      </c>
      <c r="M272" s="24">
        <f t="shared" si="484"/>
        <v>1.055159705882353</v>
      </c>
      <c r="N272" s="25"/>
      <c r="O272" s="36" t="s">
        <v>253</v>
      </c>
    </row>
    <row r="273" spans="1:15" s="1" customFormat="1" ht="19.5" thickTop="1" thickBot="1" x14ac:dyDescent="0.3">
      <c r="A273" s="12" t="str">
        <f>IF(D273+F273+H273+I273+J273+K273&lt;=0,"a","b")</f>
        <v>b</v>
      </c>
      <c r="B273" s="20" t="s">
        <v>0</v>
      </c>
      <c r="C273" s="43" t="s">
        <v>10</v>
      </c>
      <c r="D273" s="22">
        <f>D276+D279</f>
        <v>0</v>
      </c>
      <c r="E273" s="22">
        <f>E276+E279</f>
        <v>0</v>
      </c>
      <c r="F273" s="23">
        <f t="shared" ref="F273:J273" si="495">F276+F279</f>
        <v>0</v>
      </c>
      <c r="G273" s="23">
        <f t="shared" ref="G273" si="496">G276+G279</f>
        <v>85000000</v>
      </c>
      <c r="H273" s="22">
        <f t="shared" si="495"/>
        <v>85000000</v>
      </c>
      <c r="I273" s="22">
        <f t="shared" si="495"/>
        <v>28747175</v>
      </c>
      <c r="J273" s="22">
        <f t="shared" si="495"/>
        <v>60941400</v>
      </c>
      <c r="K273" s="22">
        <f t="shared" si="494"/>
        <v>89688575</v>
      </c>
      <c r="L273" s="22">
        <f t="shared" si="483"/>
        <v>-4688575</v>
      </c>
      <c r="M273" s="24">
        <f t="shared" si="484"/>
        <v>1.055159705882353</v>
      </c>
      <c r="N273" s="25"/>
      <c r="O273" s="36" t="s">
        <v>253</v>
      </c>
    </row>
    <row r="274" spans="1:15" s="7" customFormat="1" ht="109.5" thickTop="1" thickBot="1" x14ac:dyDescent="0.3">
      <c r="A274" s="36"/>
      <c r="B274" s="37" t="s">
        <v>262</v>
      </c>
      <c r="C274" s="46" t="s">
        <v>265</v>
      </c>
      <c r="D274" s="39">
        <f t="shared" ref="D274:K274" si="497">D275</f>
        <v>0</v>
      </c>
      <c r="E274" s="39">
        <f t="shared" si="497"/>
        <v>0</v>
      </c>
      <c r="F274" s="40">
        <f t="shared" si="497"/>
        <v>0</v>
      </c>
      <c r="G274" s="40">
        <f t="shared" si="497"/>
        <v>61000000</v>
      </c>
      <c r="H274" s="39">
        <f t="shared" si="497"/>
        <v>61000000</v>
      </c>
      <c r="I274" s="39">
        <f t="shared" si="497"/>
        <v>20498175</v>
      </c>
      <c r="J274" s="39">
        <f t="shared" si="497"/>
        <v>43515000</v>
      </c>
      <c r="K274" s="39">
        <f t="shared" si="497"/>
        <v>64013175</v>
      </c>
      <c r="L274" s="39">
        <f t="shared" si="483"/>
        <v>-3013175</v>
      </c>
      <c r="M274" s="41">
        <f t="shared" si="484"/>
        <v>1.0493963114754099</v>
      </c>
      <c r="N274" s="42"/>
      <c r="O274" s="36" t="s">
        <v>253</v>
      </c>
    </row>
    <row r="275" spans="1:15" s="1" customFormat="1" ht="19.5" thickTop="1" thickBot="1" x14ac:dyDescent="0.3">
      <c r="A275" s="12" t="str">
        <f>IF(D275+F275+H275+I275+J275+K275&lt;=0,"a","b")</f>
        <v>b</v>
      </c>
      <c r="B275" s="20" t="s">
        <v>0</v>
      </c>
      <c r="C275" s="35" t="s">
        <v>5</v>
      </c>
      <c r="D275" s="22">
        <f t="shared" ref="D275:J275" si="498">SUM(D276)</f>
        <v>0</v>
      </c>
      <c r="E275" s="22">
        <f t="shared" si="498"/>
        <v>0</v>
      </c>
      <c r="F275" s="23">
        <f t="shared" si="498"/>
        <v>0</v>
      </c>
      <c r="G275" s="23">
        <f t="shared" si="498"/>
        <v>61000000</v>
      </c>
      <c r="H275" s="22">
        <f t="shared" si="498"/>
        <v>61000000</v>
      </c>
      <c r="I275" s="22">
        <f t="shared" si="498"/>
        <v>20498175</v>
      </c>
      <c r="J275" s="22">
        <f t="shared" si="498"/>
        <v>43515000</v>
      </c>
      <c r="K275" s="22">
        <f t="shared" ref="K275:K276" si="499">I275+J275</f>
        <v>64013175</v>
      </c>
      <c r="L275" s="22">
        <f t="shared" si="483"/>
        <v>-3013175</v>
      </c>
      <c r="M275" s="24">
        <f t="shared" si="484"/>
        <v>1.0493963114754099</v>
      </c>
      <c r="N275" s="25"/>
      <c r="O275" s="36" t="s">
        <v>253</v>
      </c>
    </row>
    <row r="276" spans="1:15" s="1" customFormat="1" ht="19.5" thickTop="1" thickBot="1" x14ac:dyDescent="0.3">
      <c r="A276" s="12" t="str">
        <f>IF(D276+F276+H276+I276+J276+K276&lt;=0,"a","b")</f>
        <v>b</v>
      </c>
      <c r="B276" s="20" t="s">
        <v>0</v>
      </c>
      <c r="C276" s="43" t="s">
        <v>10</v>
      </c>
      <c r="D276" s="22"/>
      <c r="E276" s="22"/>
      <c r="F276" s="23">
        <v>0</v>
      </c>
      <c r="G276" s="23">
        <v>61000000</v>
      </c>
      <c r="H276" s="22">
        <v>61000000</v>
      </c>
      <c r="I276" s="22">
        <v>20498175</v>
      </c>
      <c r="J276" s="22">
        <v>43515000</v>
      </c>
      <c r="K276" s="22">
        <f t="shared" si="499"/>
        <v>64013175</v>
      </c>
      <c r="L276" s="22">
        <f t="shared" si="483"/>
        <v>-3013175</v>
      </c>
      <c r="M276" s="24">
        <f t="shared" si="484"/>
        <v>1.0493963114754099</v>
      </c>
      <c r="N276" s="25"/>
      <c r="O276" s="36" t="s">
        <v>253</v>
      </c>
    </row>
    <row r="277" spans="1:15" s="7" customFormat="1" ht="91.5" thickTop="1" thickBot="1" x14ac:dyDescent="0.3">
      <c r="A277" s="36"/>
      <c r="B277" s="37" t="s">
        <v>263</v>
      </c>
      <c r="C277" s="46" t="s">
        <v>266</v>
      </c>
      <c r="D277" s="39">
        <f t="shared" ref="D277:K277" si="500">D278</f>
        <v>0</v>
      </c>
      <c r="E277" s="39">
        <f t="shared" si="500"/>
        <v>0</v>
      </c>
      <c r="F277" s="40">
        <f t="shared" si="500"/>
        <v>0</v>
      </c>
      <c r="G277" s="40">
        <f t="shared" si="500"/>
        <v>24000000</v>
      </c>
      <c r="H277" s="39">
        <f t="shared" si="500"/>
        <v>24000000</v>
      </c>
      <c r="I277" s="39">
        <f t="shared" si="500"/>
        <v>8249000</v>
      </c>
      <c r="J277" s="39">
        <f t="shared" si="500"/>
        <v>17426400</v>
      </c>
      <c r="K277" s="39">
        <f t="shared" si="500"/>
        <v>25675400</v>
      </c>
      <c r="L277" s="39">
        <f t="shared" si="483"/>
        <v>-1675400</v>
      </c>
      <c r="M277" s="41">
        <f t="shared" si="484"/>
        <v>1.0698083333333333</v>
      </c>
      <c r="N277" s="42"/>
      <c r="O277" s="36" t="s">
        <v>253</v>
      </c>
    </row>
    <row r="278" spans="1:15" s="1" customFormat="1" ht="19.5" thickTop="1" thickBot="1" x14ac:dyDescent="0.3">
      <c r="A278" s="12" t="str">
        <f>IF(D278+F278+H278+I278+J278+K278&lt;=0,"a","b")</f>
        <v>b</v>
      </c>
      <c r="B278" s="20" t="s">
        <v>0</v>
      </c>
      <c r="C278" s="35" t="s">
        <v>5</v>
      </c>
      <c r="D278" s="22">
        <f t="shared" ref="D278:J278" si="501">SUM(D279)</f>
        <v>0</v>
      </c>
      <c r="E278" s="22">
        <f t="shared" si="501"/>
        <v>0</v>
      </c>
      <c r="F278" s="23">
        <f t="shared" si="501"/>
        <v>0</v>
      </c>
      <c r="G278" s="23">
        <f t="shared" si="501"/>
        <v>24000000</v>
      </c>
      <c r="H278" s="22">
        <f t="shared" si="501"/>
        <v>24000000</v>
      </c>
      <c r="I278" s="22">
        <f t="shared" si="501"/>
        <v>8249000</v>
      </c>
      <c r="J278" s="22">
        <f t="shared" si="501"/>
        <v>17426400</v>
      </c>
      <c r="K278" s="22">
        <f t="shared" ref="K278:K279" si="502">I278+J278</f>
        <v>25675400</v>
      </c>
      <c r="L278" s="22">
        <f t="shared" si="483"/>
        <v>-1675400</v>
      </c>
      <c r="M278" s="24">
        <f t="shared" si="484"/>
        <v>1.0698083333333333</v>
      </c>
      <c r="N278" s="25"/>
      <c r="O278" s="36" t="s">
        <v>253</v>
      </c>
    </row>
    <row r="279" spans="1:15" s="1" customFormat="1" ht="19.5" thickTop="1" thickBot="1" x14ac:dyDescent="0.3">
      <c r="A279" s="12" t="str">
        <f>IF(D279+F279+H279+I279+J279+K279&lt;=0,"a","b")</f>
        <v>b</v>
      </c>
      <c r="B279" s="20" t="s">
        <v>0</v>
      </c>
      <c r="C279" s="43" t="s">
        <v>10</v>
      </c>
      <c r="D279" s="22"/>
      <c r="E279" s="22"/>
      <c r="F279" s="23">
        <v>0</v>
      </c>
      <c r="G279" s="23">
        <v>24000000</v>
      </c>
      <c r="H279" s="22">
        <v>24000000</v>
      </c>
      <c r="I279" s="22">
        <v>8249000</v>
      </c>
      <c r="J279" s="22">
        <v>17426400</v>
      </c>
      <c r="K279" s="22">
        <f t="shared" si="502"/>
        <v>25675400</v>
      </c>
      <c r="L279" s="22">
        <f t="shared" si="483"/>
        <v>-1675400</v>
      </c>
      <c r="M279" s="24">
        <f t="shared" si="484"/>
        <v>1.0698083333333333</v>
      </c>
      <c r="N279" s="25"/>
      <c r="O279" s="36" t="s">
        <v>253</v>
      </c>
    </row>
    <row r="280" spans="1:15" s="7" customFormat="1" ht="127.5" thickTop="1" thickBot="1" x14ac:dyDescent="0.3">
      <c r="A280" s="36"/>
      <c r="B280" s="37" t="s">
        <v>260</v>
      </c>
      <c r="C280" s="46" t="s">
        <v>267</v>
      </c>
      <c r="D280" s="39">
        <f t="shared" ref="D280:K280" si="503">D281</f>
        <v>0</v>
      </c>
      <c r="E280" s="39">
        <f t="shared" si="503"/>
        <v>0</v>
      </c>
      <c r="F280" s="40">
        <f t="shared" si="503"/>
        <v>0</v>
      </c>
      <c r="G280" s="40">
        <f t="shared" si="503"/>
        <v>525000000</v>
      </c>
      <c r="H280" s="39">
        <f t="shared" si="503"/>
        <v>525000000</v>
      </c>
      <c r="I280" s="39">
        <f t="shared" si="503"/>
        <v>91831100</v>
      </c>
      <c r="J280" s="39">
        <f t="shared" si="503"/>
        <v>0</v>
      </c>
      <c r="K280" s="39">
        <f t="shared" si="503"/>
        <v>91831100</v>
      </c>
      <c r="L280" s="39">
        <f t="shared" si="483"/>
        <v>433168900</v>
      </c>
      <c r="M280" s="41">
        <f t="shared" si="484"/>
        <v>0.17491638095238096</v>
      </c>
      <c r="N280" s="42"/>
      <c r="O280" s="36" t="s">
        <v>257</v>
      </c>
    </row>
    <row r="281" spans="1:15" s="1" customFormat="1" ht="19.5" thickTop="1" thickBot="1" x14ac:dyDescent="0.3">
      <c r="A281" s="12" t="str">
        <f>IF(D281+F281+H281+I281+J281+K281&lt;=0,"a","b")</f>
        <v>b</v>
      </c>
      <c r="B281" s="20" t="s">
        <v>0</v>
      </c>
      <c r="C281" s="35" t="s">
        <v>5</v>
      </c>
      <c r="D281" s="22">
        <f t="shared" ref="D281:J281" si="504">SUM(D282)</f>
        <v>0</v>
      </c>
      <c r="E281" s="22">
        <f t="shared" si="504"/>
        <v>0</v>
      </c>
      <c r="F281" s="23">
        <f t="shared" si="504"/>
        <v>0</v>
      </c>
      <c r="G281" s="23">
        <f t="shared" si="504"/>
        <v>525000000</v>
      </c>
      <c r="H281" s="22">
        <f t="shared" si="504"/>
        <v>525000000</v>
      </c>
      <c r="I281" s="22">
        <f t="shared" si="504"/>
        <v>91831100</v>
      </c>
      <c r="J281" s="22">
        <f t="shared" si="504"/>
        <v>0</v>
      </c>
      <c r="K281" s="22">
        <f t="shared" ref="K281" si="505">I281+J281</f>
        <v>91831100</v>
      </c>
      <c r="L281" s="22">
        <f t="shared" si="483"/>
        <v>433168900</v>
      </c>
      <c r="M281" s="24">
        <f t="shared" ref="M281:M283" si="506">K281/H281</f>
        <v>0.17491638095238096</v>
      </c>
      <c r="N281" s="25"/>
      <c r="O281" s="36" t="s">
        <v>257</v>
      </c>
    </row>
    <row r="282" spans="1:15" s="1" customFormat="1" ht="19.5" thickTop="1" thickBot="1" x14ac:dyDescent="0.3">
      <c r="A282" s="12" t="str">
        <f>IF(D282+F282+H282+I282+J282+K282&lt;=0,"a","b")</f>
        <v>b</v>
      </c>
      <c r="B282" s="20" t="s">
        <v>0</v>
      </c>
      <c r="C282" s="43" t="s">
        <v>10</v>
      </c>
      <c r="D282" s="22">
        <f>D285+D288</f>
        <v>0</v>
      </c>
      <c r="E282" s="22">
        <f>E285+E288</f>
        <v>0</v>
      </c>
      <c r="F282" s="23">
        <f t="shared" ref="F282:K282" si="507">F285+F288</f>
        <v>0</v>
      </c>
      <c r="G282" s="23">
        <f t="shared" ref="G282" si="508">G285+G288</f>
        <v>525000000</v>
      </c>
      <c r="H282" s="22">
        <f t="shared" si="507"/>
        <v>525000000</v>
      </c>
      <c r="I282" s="22">
        <f t="shared" si="507"/>
        <v>91831100</v>
      </c>
      <c r="J282" s="22">
        <f t="shared" si="507"/>
        <v>0</v>
      </c>
      <c r="K282" s="22">
        <f t="shared" si="507"/>
        <v>91831100</v>
      </c>
      <c r="L282" s="22">
        <f t="shared" si="483"/>
        <v>433168900</v>
      </c>
      <c r="M282" s="24">
        <f t="shared" si="506"/>
        <v>0.17491638095238096</v>
      </c>
      <c r="N282" s="25"/>
      <c r="O282" s="36" t="s">
        <v>257</v>
      </c>
    </row>
    <row r="283" spans="1:15" s="7" customFormat="1" ht="109.5" thickTop="1" thickBot="1" x14ac:dyDescent="0.3">
      <c r="A283" s="36"/>
      <c r="B283" s="37" t="s">
        <v>268</v>
      </c>
      <c r="C283" s="46" t="s">
        <v>270</v>
      </c>
      <c r="D283" s="39">
        <f t="shared" ref="D283:K283" si="509">D284</f>
        <v>0</v>
      </c>
      <c r="E283" s="39">
        <f t="shared" si="509"/>
        <v>0</v>
      </c>
      <c r="F283" s="40">
        <f t="shared" si="509"/>
        <v>0</v>
      </c>
      <c r="G283" s="40">
        <f t="shared" si="509"/>
        <v>450000000</v>
      </c>
      <c r="H283" s="39">
        <f t="shared" si="509"/>
        <v>432233000</v>
      </c>
      <c r="I283" s="39">
        <f t="shared" si="509"/>
        <v>45159800</v>
      </c>
      <c r="J283" s="39">
        <f t="shared" si="509"/>
        <v>0</v>
      </c>
      <c r="K283" s="39">
        <f t="shared" si="509"/>
        <v>45159800</v>
      </c>
      <c r="L283" s="39">
        <f t="shared" ref="L283:L288" si="510">H283-K283</f>
        <v>387073200</v>
      </c>
      <c r="M283" s="41">
        <f t="shared" si="506"/>
        <v>0.10448022247260158</v>
      </c>
      <c r="N283" s="42"/>
      <c r="O283" s="36" t="s">
        <v>257</v>
      </c>
    </row>
    <row r="284" spans="1:15" s="1" customFormat="1" ht="19.5" thickTop="1" thickBot="1" x14ac:dyDescent="0.3">
      <c r="A284" s="12" t="str">
        <f>IF(D284+F284+H284+I284+J284+K284&lt;=0,"a","b")</f>
        <v>b</v>
      </c>
      <c r="B284" s="20" t="s">
        <v>0</v>
      </c>
      <c r="C284" s="35" t="s">
        <v>5</v>
      </c>
      <c r="D284" s="22">
        <f t="shared" ref="D284:J284" si="511">SUM(D285)</f>
        <v>0</v>
      </c>
      <c r="E284" s="22">
        <f t="shared" si="511"/>
        <v>0</v>
      </c>
      <c r="F284" s="23">
        <f t="shared" si="511"/>
        <v>0</v>
      </c>
      <c r="G284" s="23">
        <f t="shared" si="511"/>
        <v>450000000</v>
      </c>
      <c r="H284" s="22">
        <f t="shared" si="511"/>
        <v>432233000</v>
      </c>
      <c r="I284" s="22">
        <f t="shared" si="511"/>
        <v>45159800</v>
      </c>
      <c r="J284" s="22">
        <f t="shared" si="511"/>
        <v>0</v>
      </c>
      <c r="K284" s="22">
        <f t="shared" ref="K284:K285" si="512">I284+J284</f>
        <v>45159800</v>
      </c>
      <c r="L284" s="22">
        <f t="shared" si="510"/>
        <v>387073200</v>
      </c>
      <c r="M284" s="24">
        <f t="shared" ref="M284:M288" si="513">K284/H284</f>
        <v>0.10448022247260158</v>
      </c>
      <c r="N284" s="25"/>
      <c r="O284" s="36" t="s">
        <v>257</v>
      </c>
    </row>
    <row r="285" spans="1:15" s="1" customFormat="1" ht="19.5" thickTop="1" thickBot="1" x14ac:dyDescent="0.3">
      <c r="A285" s="12" t="str">
        <f>IF(D285+F285+H285+I285+J285+K285&lt;=0,"a","b")</f>
        <v>b</v>
      </c>
      <c r="B285" s="20" t="s">
        <v>0</v>
      </c>
      <c r="C285" s="43" t="s">
        <v>10</v>
      </c>
      <c r="D285" s="22"/>
      <c r="E285" s="22"/>
      <c r="F285" s="23">
        <v>0</v>
      </c>
      <c r="G285" s="23">
        <v>450000000</v>
      </c>
      <c r="H285" s="22">
        <v>432233000</v>
      </c>
      <c r="I285" s="22">
        <v>45159800</v>
      </c>
      <c r="J285" s="22"/>
      <c r="K285" s="22">
        <f t="shared" si="512"/>
        <v>45159800</v>
      </c>
      <c r="L285" s="22">
        <f t="shared" si="510"/>
        <v>387073200</v>
      </c>
      <c r="M285" s="24">
        <f t="shared" si="513"/>
        <v>0.10448022247260158</v>
      </c>
      <c r="N285" s="25"/>
      <c r="O285" s="36" t="s">
        <v>257</v>
      </c>
    </row>
    <row r="286" spans="1:15" s="7" customFormat="1" ht="145.5" thickTop="1" thickBot="1" x14ac:dyDescent="0.3">
      <c r="A286" s="36"/>
      <c r="B286" s="37" t="s">
        <v>269</v>
      </c>
      <c r="C286" s="46" t="s">
        <v>271</v>
      </c>
      <c r="D286" s="39">
        <f t="shared" ref="D286:K286" si="514">D287</f>
        <v>0</v>
      </c>
      <c r="E286" s="39">
        <f t="shared" si="514"/>
        <v>0</v>
      </c>
      <c r="F286" s="40">
        <f t="shared" si="514"/>
        <v>0</v>
      </c>
      <c r="G286" s="40">
        <f t="shared" si="514"/>
        <v>75000000</v>
      </c>
      <c r="H286" s="39">
        <f t="shared" si="514"/>
        <v>92767000</v>
      </c>
      <c r="I286" s="39">
        <f t="shared" si="514"/>
        <v>46671300</v>
      </c>
      <c r="J286" s="39">
        <f t="shared" si="514"/>
        <v>0</v>
      </c>
      <c r="K286" s="39">
        <f t="shared" si="514"/>
        <v>46671300</v>
      </c>
      <c r="L286" s="39">
        <f t="shared" si="510"/>
        <v>46095700</v>
      </c>
      <c r="M286" s="41">
        <f t="shared" si="513"/>
        <v>0.50310239632627984</v>
      </c>
      <c r="N286" s="42"/>
      <c r="O286" s="36" t="s">
        <v>257</v>
      </c>
    </row>
    <row r="287" spans="1:15" s="1" customFormat="1" ht="19.5" thickTop="1" thickBot="1" x14ac:dyDescent="0.3">
      <c r="A287" s="12" t="str">
        <f t="shared" ref="A287:A318" si="515">IF(D287+F287+H287+I287+J287+K287&lt;=0,"a","b")</f>
        <v>b</v>
      </c>
      <c r="B287" s="20" t="s">
        <v>0</v>
      </c>
      <c r="C287" s="35" t="s">
        <v>5</v>
      </c>
      <c r="D287" s="22">
        <f t="shared" ref="D287:J287" si="516">SUM(D288)</f>
        <v>0</v>
      </c>
      <c r="E287" s="22">
        <f t="shared" si="516"/>
        <v>0</v>
      </c>
      <c r="F287" s="23">
        <f t="shared" si="516"/>
        <v>0</v>
      </c>
      <c r="G287" s="23">
        <f t="shared" si="516"/>
        <v>75000000</v>
      </c>
      <c r="H287" s="22">
        <f t="shared" si="516"/>
        <v>92767000</v>
      </c>
      <c r="I287" s="22">
        <f t="shared" si="516"/>
        <v>46671300</v>
      </c>
      <c r="J287" s="22">
        <f t="shared" si="516"/>
        <v>0</v>
      </c>
      <c r="K287" s="22">
        <f t="shared" ref="K287:K288" si="517">I287+J287</f>
        <v>46671300</v>
      </c>
      <c r="L287" s="22">
        <f t="shared" si="510"/>
        <v>46095700</v>
      </c>
      <c r="M287" s="24">
        <f t="shared" si="513"/>
        <v>0.50310239632627984</v>
      </c>
      <c r="N287" s="25"/>
      <c r="O287" s="36" t="s">
        <v>257</v>
      </c>
    </row>
    <row r="288" spans="1:15" s="1" customFormat="1" ht="19.5" thickTop="1" thickBot="1" x14ac:dyDescent="0.3">
      <c r="A288" s="12" t="str">
        <f t="shared" si="515"/>
        <v>b</v>
      </c>
      <c r="B288" s="20" t="s">
        <v>0</v>
      </c>
      <c r="C288" s="43" t="s">
        <v>10</v>
      </c>
      <c r="D288" s="22"/>
      <c r="E288" s="22"/>
      <c r="F288" s="23">
        <v>0</v>
      </c>
      <c r="G288" s="23">
        <v>75000000</v>
      </c>
      <c r="H288" s="22">
        <v>92767000</v>
      </c>
      <c r="I288" s="22">
        <v>46671300</v>
      </c>
      <c r="J288" s="22"/>
      <c r="K288" s="22">
        <f t="shared" si="517"/>
        <v>46671300</v>
      </c>
      <c r="L288" s="22">
        <f t="shared" si="510"/>
        <v>46095700</v>
      </c>
      <c r="M288" s="24">
        <f t="shared" si="513"/>
        <v>0.50310239632627984</v>
      </c>
      <c r="N288" s="25"/>
      <c r="O288" s="36" t="s">
        <v>257</v>
      </c>
    </row>
    <row r="289" spans="1:15" s="6" customFormat="1" ht="19.5" thickTop="1" thickBot="1" x14ac:dyDescent="0.3">
      <c r="A289" s="28" t="str">
        <f t="shared" si="515"/>
        <v>b</v>
      </c>
      <c r="B289" s="29" t="s">
        <v>130</v>
      </c>
      <c r="C289" s="30" t="s">
        <v>131</v>
      </c>
      <c r="D289" s="31">
        <f t="shared" ref="D289:J290" si="518">SUM(D297,D302,D383,D458,D462)</f>
        <v>2680158</v>
      </c>
      <c r="E289" s="31">
        <f t="shared" ref="E289" si="519">SUM(E297,E302,E383,E458,E462)</f>
        <v>302617.09999999998</v>
      </c>
      <c r="F289" s="32">
        <f t="shared" si="518"/>
        <v>1078627000</v>
      </c>
      <c r="G289" s="32">
        <f t="shared" si="518"/>
        <v>1366277000</v>
      </c>
      <c r="H289" s="31">
        <f t="shared" si="518"/>
        <v>1366277000</v>
      </c>
      <c r="I289" s="31">
        <f t="shared" si="518"/>
        <v>716782735.40999997</v>
      </c>
      <c r="J289" s="31">
        <f t="shared" si="518"/>
        <v>483405514</v>
      </c>
      <c r="K289" s="31">
        <f t="shared" si="485"/>
        <v>1200188249.4099998</v>
      </c>
      <c r="L289" s="31">
        <f t="shared" si="483"/>
        <v>166088750.59000015</v>
      </c>
      <c r="M289" s="33">
        <f t="shared" si="484"/>
        <v>0.87843698562590156</v>
      </c>
      <c r="N289" s="34"/>
      <c r="O289" s="28"/>
    </row>
    <row r="290" spans="1:15" ht="19.5" thickTop="1" thickBot="1" x14ac:dyDescent="0.3">
      <c r="A290" s="12" t="str">
        <f t="shared" si="515"/>
        <v>b</v>
      </c>
      <c r="B290" s="20" t="s">
        <v>0</v>
      </c>
      <c r="C290" s="26" t="s">
        <v>5</v>
      </c>
      <c r="D290" s="22">
        <f t="shared" si="518"/>
        <v>2680158</v>
      </c>
      <c r="E290" s="22">
        <f t="shared" ref="E290" si="520">SUM(E298,E303,E384,E459,E463)</f>
        <v>302617.09999999998</v>
      </c>
      <c r="F290" s="23">
        <f t="shared" si="518"/>
        <v>1078442000</v>
      </c>
      <c r="G290" s="23">
        <f t="shared" si="518"/>
        <v>1361292000</v>
      </c>
      <c r="H290" s="22">
        <f t="shared" si="518"/>
        <v>1361287000</v>
      </c>
      <c r="I290" s="22">
        <f t="shared" si="518"/>
        <v>714678387.86000001</v>
      </c>
      <c r="J290" s="22">
        <f t="shared" si="518"/>
        <v>482743696</v>
      </c>
      <c r="K290" s="22">
        <f t="shared" si="485"/>
        <v>1197422083.8600001</v>
      </c>
      <c r="L290" s="22">
        <f t="shared" si="483"/>
        <v>163864916.13999987</v>
      </c>
      <c r="M290" s="24">
        <f t="shared" si="484"/>
        <v>0.87962500476387429</v>
      </c>
      <c r="N290" s="25"/>
      <c r="O290" s="12"/>
    </row>
    <row r="291" spans="1:15" ht="19.5" thickTop="1" thickBot="1" x14ac:dyDescent="0.3">
      <c r="A291" s="12" t="str">
        <f t="shared" si="515"/>
        <v>b</v>
      </c>
      <c r="B291" s="20" t="s">
        <v>0</v>
      </c>
      <c r="C291" s="35" t="s">
        <v>7</v>
      </c>
      <c r="D291" s="22">
        <f t="shared" ref="D291:J291" si="521">SUM(D299,D304,D385,D460,D465)</f>
        <v>226972</v>
      </c>
      <c r="E291" s="22">
        <f t="shared" ref="E291" si="522">SUM(E299,E304,E385,E460,E465)</f>
        <v>18661</v>
      </c>
      <c r="F291" s="23">
        <f t="shared" si="521"/>
        <v>144013000</v>
      </c>
      <c r="G291" s="23">
        <f t="shared" si="521"/>
        <v>294963000</v>
      </c>
      <c r="H291" s="22">
        <f t="shared" si="521"/>
        <v>271111955</v>
      </c>
      <c r="I291" s="22">
        <f t="shared" si="521"/>
        <v>86502858.859999999</v>
      </c>
      <c r="J291" s="22">
        <f t="shared" si="521"/>
        <v>84086415</v>
      </c>
      <c r="K291" s="22">
        <f t="shared" si="485"/>
        <v>170589273.86000001</v>
      </c>
      <c r="L291" s="22">
        <f t="shared" si="483"/>
        <v>100522681.13999999</v>
      </c>
      <c r="M291" s="24">
        <f t="shared" si="484"/>
        <v>0.62922077287222544</v>
      </c>
      <c r="N291" s="25"/>
      <c r="O291" s="12"/>
    </row>
    <row r="292" spans="1:15" ht="19.5" thickTop="1" thickBot="1" x14ac:dyDescent="0.3">
      <c r="A292" s="12" t="str">
        <f t="shared" si="515"/>
        <v>b</v>
      </c>
      <c r="B292" s="20" t="s">
        <v>0</v>
      </c>
      <c r="C292" s="35" t="s">
        <v>8</v>
      </c>
      <c r="D292" s="22">
        <f t="shared" ref="D292:J293" si="523">SUM(D386,D466)</f>
        <v>0</v>
      </c>
      <c r="E292" s="22">
        <f t="shared" ref="E292" si="524">SUM(E386,E466)</f>
        <v>0</v>
      </c>
      <c r="F292" s="23">
        <f t="shared" si="523"/>
        <v>0</v>
      </c>
      <c r="G292" s="23">
        <f t="shared" si="523"/>
        <v>3200000</v>
      </c>
      <c r="H292" s="22">
        <f t="shared" si="523"/>
        <v>3200000</v>
      </c>
      <c r="I292" s="22">
        <f t="shared" si="523"/>
        <v>786400</v>
      </c>
      <c r="J292" s="22">
        <f t="shared" si="523"/>
        <v>0</v>
      </c>
      <c r="K292" s="22">
        <f t="shared" si="485"/>
        <v>786400</v>
      </c>
      <c r="L292" s="22">
        <f t="shared" si="483"/>
        <v>2413600</v>
      </c>
      <c r="M292" s="24">
        <f t="shared" si="484"/>
        <v>0.24575</v>
      </c>
      <c r="N292" s="25"/>
      <c r="O292" s="12"/>
    </row>
    <row r="293" spans="1:15" ht="19.5" thickTop="1" thickBot="1" x14ac:dyDescent="0.3">
      <c r="A293" s="12" t="str">
        <f t="shared" si="515"/>
        <v>b</v>
      </c>
      <c r="B293" s="20" t="s">
        <v>0</v>
      </c>
      <c r="C293" s="35" t="s">
        <v>9</v>
      </c>
      <c r="D293" s="22">
        <f t="shared" si="523"/>
        <v>0</v>
      </c>
      <c r="E293" s="22">
        <f t="shared" ref="E293" si="525">SUM(E387,E467)</f>
        <v>0</v>
      </c>
      <c r="F293" s="23">
        <f t="shared" si="523"/>
        <v>0</v>
      </c>
      <c r="G293" s="23">
        <f t="shared" si="523"/>
        <v>2650000</v>
      </c>
      <c r="H293" s="22">
        <f t="shared" si="523"/>
        <v>2952010</v>
      </c>
      <c r="I293" s="22">
        <f t="shared" si="523"/>
        <v>2660367</v>
      </c>
      <c r="J293" s="22">
        <f t="shared" si="523"/>
        <v>291643</v>
      </c>
      <c r="K293" s="22">
        <f t="shared" si="485"/>
        <v>2952010</v>
      </c>
      <c r="L293" s="22">
        <f t="shared" si="483"/>
        <v>0</v>
      </c>
      <c r="M293" s="24">
        <f t="shared" si="484"/>
        <v>1</v>
      </c>
      <c r="N293" s="25"/>
      <c r="O293" s="12"/>
    </row>
    <row r="294" spans="1:15" ht="19.5" thickTop="1" thickBot="1" x14ac:dyDescent="0.3">
      <c r="A294" s="12" t="str">
        <f t="shared" si="515"/>
        <v>b</v>
      </c>
      <c r="B294" s="20" t="s">
        <v>0</v>
      </c>
      <c r="C294" s="35" t="s">
        <v>10</v>
      </c>
      <c r="D294" s="22">
        <f t="shared" ref="D294:E294" si="526">SUM(D300,D305,D388)</f>
        <v>2453186</v>
      </c>
      <c r="E294" s="22">
        <f t="shared" si="526"/>
        <v>283956.09999999998</v>
      </c>
      <c r="F294" s="23">
        <f t="shared" ref="F294:J294" si="527">SUM(F300,F305,F388)</f>
        <v>930622000</v>
      </c>
      <c r="G294" s="23">
        <f t="shared" si="527"/>
        <v>1056672000</v>
      </c>
      <c r="H294" s="22">
        <f t="shared" si="527"/>
        <v>1076618045</v>
      </c>
      <c r="I294" s="22">
        <f t="shared" si="527"/>
        <v>624024741</v>
      </c>
      <c r="J294" s="22">
        <f t="shared" si="527"/>
        <v>392564669</v>
      </c>
      <c r="K294" s="22">
        <f t="shared" si="485"/>
        <v>1016589410</v>
      </c>
      <c r="L294" s="22">
        <f t="shared" si="483"/>
        <v>60028635</v>
      </c>
      <c r="M294" s="24">
        <f t="shared" si="484"/>
        <v>0.94424333190514187</v>
      </c>
      <c r="N294" s="25"/>
      <c r="O294" s="12"/>
    </row>
    <row r="295" spans="1:15" ht="19.5" thickTop="1" thickBot="1" x14ac:dyDescent="0.3">
      <c r="A295" s="12" t="str">
        <f t="shared" si="515"/>
        <v>b</v>
      </c>
      <c r="B295" s="20" t="s">
        <v>0</v>
      </c>
      <c r="C295" s="35" t="s">
        <v>11</v>
      </c>
      <c r="D295" s="22">
        <f t="shared" ref="D295:J295" si="528">SUM(D301,D306,D389,D461)</f>
        <v>0</v>
      </c>
      <c r="E295" s="22">
        <f t="shared" ref="E295" si="529">SUM(E301,E306,E389,E461)</f>
        <v>0</v>
      </c>
      <c r="F295" s="23">
        <f t="shared" si="528"/>
        <v>3807000</v>
      </c>
      <c r="G295" s="23">
        <f t="shared" si="528"/>
        <v>3807000</v>
      </c>
      <c r="H295" s="22">
        <f t="shared" si="528"/>
        <v>7404990</v>
      </c>
      <c r="I295" s="22">
        <f t="shared" si="528"/>
        <v>704021</v>
      </c>
      <c r="J295" s="22">
        <f t="shared" si="528"/>
        <v>5800969</v>
      </c>
      <c r="K295" s="22">
        <f t="shared" si="485"/>
        <v>6504990</v>
      </c>
      <c r="L295" s="22">
        <f t="shared" si="483"/>
        <v>900000</v>
      </c>
      <c r="M295" s="24">
        <f t="shared" si="484"/>
        <v>0.8784603355305004</v>
      </c>
      <c r="N295" s="25"/>
      <c r="O295" s="12"/>
    </row>
    <row r="296" spans="1:15" ht="19.5" thickTop="1" thickBot="1" x14ac:dyDescent="0.3">
      <c r="A296" s="12" t="str">
        <f t="shared" si="515"/>
        <v>b</v>
      </c>
      <c r="B296" s="20" t="s">
        <v>0</v>
      </c>
      <c r="C296" s="26" t="s">
        <v>12</v>
      </c>
      <c r="D296" s="22">
        <f t="shared" ref="D296:E296" si="530">SUM(D307,D390)</f>
        <v>0</v>
      </c>
      <c r="E296" s="22">
        <f t="shared" si="530"/>
        <v>0</v>
      </c>
      <c r="F296" s="23">
        <f t="shared" ref="F296:J296" si="531">SUM(F307,F390)</f>
        <v>185000</v>
      </c>
      <c r="G296" s="23">
        <f t="shared" si="531"/>
        <v>4985000</v>
      </c>
      <c r="H296" s="22">
        <f t="shared" si="531"/>
        <v>4990000</v>
      </c>
      <c r="I296" s="22">
        <f t="shared" si="531"/>
        <v>2104347.5499999998</v>
      </c>
      <c r="J296" s="22">
        <f t="shared" si="531"/>
        <v>661818</v>
      </c>
      <c r="K296" s="22">
        <f t="shared" si="485"/>
        <v>2766165.55</v>
      </c>
      <c r="L296" s="22">
        <f t="shared" si="483"/>
        <v>2223834.4500000002</v>
      </c>
      <c r="M296" s="24">
        <f t="shared" si="484"/>
        <v>0.55434179358717428</v>
      </c>
      <c r="N296" s="25"/>
      <c r="O296" s="12"/>
    </row>
    <row r="297" spans="1:15" s="7" customFormat="1" ht="37.5" thickTop="1" thickBot="1" x14ac:dyDescent="0.3">
      <c r="A297" s="36" t="str">
        <f t="shared" si="515"/>
        <v>b</v>
      </c>
      <c r="B297" s="37" t="s">
        <v>132</v>
      </c>
      <c r="C297" s="38" t="s">
        <v>133</v>
      </c>
      <c r="D297" s="39">
        <f t="shared" ref="D297:E297" si="532">SUM(D298)</f>
        <v>0</v>
      </c>
      <c r="E297" s="39">
        <f t="shared" si="532"/>
        <v>0</v>
      </c>
      <c r="F297" s="40">
        <f t="shared" ref="F297:G297" si="533">SUM(F298)</f>
        <v>757136000</v>
      </c>
      <c r="G297" s="40">
        <f t="shared" si="533"/>
        <v>802136000</v>
      </c>
      <c r="H297" s="39">
        <f t="shared" ref="H297" si="534">SUM(H298)</f>
        <v>802136000</v>
      </c>
      <c r="I297" s="39">
        <f t="shared" ref="I297:J297" si="535">SUM(I298)</f>
        <v>522275777</v>
      </c>
      <c r="J297" s="39">
        <f t="shared" si="535"/>
        <v>279860223</v>
      </c>
      <c r="K297" s="39">
        <f t="shared" si="485"/>
        <v>802136000</v>
      </c>
      <c r="L297" s="50">
        <f t="shared" si="483"/>
        <v>0</v>
      </c>
      <c r="M297" s="41">
        <f t="shared" si="484"/>
        <v>1</v>
      </c>
      <c r="N297" s="42" t="s">
        <v>287</v>
      </c>
      <c r="O297" s="36" t="s">
        <v>253</v>
      </c>
    </row>
    <row r="298" spans="1:15" ht="19.5" thickTop="1" thickBot="1" x14ac:dyDescent="0.3">
      <c r="A298" s="12" t="str">
        <f t="shared" si="515"/>
        <v>b</v>
      </c>
      <c r="B298" s="20" t="s">
        <v>0</v>
      </c>
      <c r="C298" s="35" t="s">
        <v>5</v>
      </c>
      <c r="D298" s="22">
        <f t="shared" ref="D298:E298" si="536">SUM(D299:D301)</f>
        <v>0</v>
      </c>
      <c r="E298" s="22">
        <f t="shared" si="536"/>
        <v>0</v>
      </c>
      <c r="F298" s="23">
        <f t="shared" ref="F298:G298" si="537">SUM(F299:F301)</f>
        <v>757136000</v>
      </c>
      <c r="G298" s="23">
        <f t="shared" si="537"/>
        <v>802136000</v>
      </c>
      <c r="H298" s="22">
        <f t="shared" ref="H298" si="538">SUM(H299:H301)</f>
        <v>802136000</v>
      </c>
      <c r="I298" s="22">
        <f t="shared" ref="I298:J298" si="539">SUM(I299:I301)</f>
        <v>522275777</v>
      </c>
      <c r="J298" s="22">
        <f t="shared" si="539"/>
        <v>279860223</v>
      </c>
      <c r="K298" s="22">
        <f t="shared" si="485"/>
        <v>802136000</v>
      </c>
      <c r="L298" s="22">
        <f t="shared" si="483"/>
        <v>0</v>
      </c>
      <c r="M298" s="24">
        <f t="shared" si="484"/>
        <v>1</v>
      </c>
      <c r="N298" s="25"/>
      <c r="O298" s="36" t="s">
        <v>253</v>
      </c>
    </row>
    <row r="299" spans="1:15" ht="19.5" thickTop="1" thickBot="1" x14ac:dyDescent="0.3">
      <c r="A299" s="12" t="str">
        <f t="shared" si="515"/>
        <v>b</v>
      </c>
      <c r="B299" s="20" t="s">
        <v>0</v>
      </c>
      <c r="C299" s="43" t="s">
        <v>7</v>
      </c>
      <c r="D299" s="22"/>
      <c r="E299" s="22"/>
      <c r="F299" s="23">
        <v>4000000</v>
      </c>
      <c r="G299" s="23">
        <v>4000000</v>
      </c>
      <c r="H299" s="22">
        <v>4000000</v>
      </c>
      <c r="I299" s="22">
        <v>1594388</v>
      </c>
      <c r="J299" s="22">
        <v>2405612</v>
      </c>
      <c r="K299" s="22">
        <f t="shared" si="485"/>
        <v>4000000</v>
      </c>
      <c r="L299" s="22">
        <f t="shared" si="483"/>
        <v>0</v>
      </c>
      <c r="M299" s="24">
        <f t="shared" si="484"/>
        <v>1</v>
      </c>
      <c r="N299" s="25"/>
      <c r="O299" s="36" t="s">
        <v>253</v>
      </c>
    </row>
    <row r="300" spans="1:15" ht="19.5" thickTop="1" thickBot="1" x14ac:dyDescent="0.3">
      <c r="A300" s="12" t="str">
        <f t="shared" si="515"/>
        <v>b</v>
      </c>
      <c r="B300" s="20" t="s">
        <v>0</v>
      </c>
      <c r="C300" s="43" t="s">
        <v>10</v>
      </c>
      <c r="D300" s="22"/>
      <c r="E300" s="22"/>
      <c r="F300" s="23">
        <v>753136000</v>
      </c>
      <c r="G300" s="23">
        <v>798136000</v>
      </c>
      <c r="H300" s="22">
        <v>794236000</v>
      </c>
      <c r="I300" s="22">
        <v>520634581</v>
      </c>
      <c r="J300" s="22">
        <v>273601419</v>
      </c>
      <c r="K300" s="22">
        <f t="shared" si="485"/>
        <v>794236000</v>
      </c>
      <c r="L300" s="51">
        <f t="shared" si="483"/>
        <v>0</v>
      </c>
      <c r="M300" s="24">
        <f t="shared" si="484"/>
        <v>1</v>
      </c>
      <c r="N300" s="25"/>
      <c r="O300" s="36" t="s">
        <v>253</v>
      </c>
    </row>
    <row r="301" spans="1:15" ht="19.5" thickTop="1" thickBot="1" x14ac:dyDescent="0.3">
      <c r="A301" s="12" t="str">
        <f t="shared" si="515"/>
        <v>b</v>
      </c>
      <c r="B301" s="20" t="s">
        <v>0</v>
      </c>
      <c r="C301" s="43" t="s">
        <v>11</v>
      </c>
      <c r="D301" s="22"/>
      <c r="E301" s="22"/>
      <c r="F301" s="23">
        <v>0</v>
      </c>
      <c r="G301" s="23">
        <v>0</v>
      </c>
      <c r="H301" s="22">
        <v>3900000</v>
      </c>
      <c r="I301" s="22">
        <v>46808</v>
      </c>
      <c r="J301" s="22">
        <f>3192+3850000</f>
        <v>3853192</v>
      </c>
      <c r="K301" s="22">
        <f t="shared" si="485"/>
        <v>3900000</v>
      </c>
      <c r="L301" s="51">
        <f t="shared" si="483"/>
        <v>0</v>
      </c>
      <c r="M301" s="24">
        <f t="shared" si="484"/>
        <v>1</v>
      </c>
      <c r="N301" s="25"/>
      <c r="O301" s="36" t="s">
        <v>253</v>
      </c>
    </row>
    <row r="302" spans="1:15" s="7" customFormat="1" ht="37.5" thickTop="1" thickBot="1" x14ac:dyDescent="0.3">
      <c r="A302" s="36" t="str">
        <f t="shared" si="515"/>
        <v>b</v>
      </c>
      <c r="B302" s="37" t="s">
        <v>134</v>
      </c>
      <c r="C302" s="38" t="s">
        <v>135</v>
      </c>
      <c r="D302" s="39">
        <f t="shared" ref="D302:H302" si="540">SUM(D308,D311,D316,D319,D322,D325,D339,D352,D364,D368,D372)</f>
        <v>49443</v>
      </c>
      <c r="E302" s="39">
        <f t="shared" ref="E302" si="541">SUM(E308,E311,E316,E319,E322,E325,E339,E352,E364,E368,E372)</f>
        <v>66283</v>
      </c>
      <c r="F302" s="40">
        <f t="shared" si="540"/>
        <v>90387000</v>
      </c>
      <c r="G302" s="40">
        <f t="shared" ref="G302" si="542">SUM(G308,G311,G316,G319,G322,G325,G339,G352,G364,G368,G372)</f>
        <v>90387000</v>
      </c>
      <c r="H302" s="39">
        <f t="shared" si="540"/>
        <v>88777000</v>
      </c>
      <c r="I302" s="39">
        <f t="shared" ref="I302:J302" si="543">SUM(I308,I311,I316,I319,I322,I325,I339,I352,I364,I368,I372)</f>
        <v>39395759</v>
      </c>
      <c r="J302" s="39">
        <f t="shared" si="543"/>
        <v>46134014</v>
      </c>
      <c r="K302" s="39">
        <f t="shared" si="485"/>
        <v>85529773</v>
      </c>
      <c r="L302" s="39">
        <f t="shared" si="483"/>
        <v>3247227</v>
      </c>
      <c r="M302" s="41">
        <f t="shared" si="484"/>
        <v>0.96342265451637243</v>
      </c>
      <c r="N302" s="42"/>
      <c r="O302" s="36"/>
    </row>
    <row r="303" spans="1:15" ht="19.5" thickTop="1" thickBot="1" x14ac:dyDescent="0.3">
      <c r="A303" s="12" t="str">
        <f t="shared" si="515"/>
        <v>b</v>
      </c>
      <c r="B303" s="20" t="s">
        <v>0</v>
      </c>
      <c r="C303" s="35" t="s">
        <v>5</v>
      </c>
      <c r="D303" s="22">
        <f t="shared" ref="D303:H303" si="544">SUM(D309,D312,D317,D320,D323,D326,D340,D353,D365,D369,D373)</f>
        <v>49443</v>
      </c>
      <c r="E303" s="22">
        <f t="shared" ref="E303" si="545">SUM(E309,E312,E317,E320,E323,E326,E340,E353,E365,E369,E373)</f>
        <v>66283</v>
      </c>
      <c r="F303" s="23">
        <f t="shared" si="544"/>
        <v>90287000</v>
      </c>
      <c r="G303" s="23">
        <f t="shared" ref="G303" si="546">SUM(G309,G312,G317,G320,G323,G326,G340,G353,G365,G369,G373)</f>
        <v>90287000</v>
      </c>
      <c r="H303" s="22">
        <f t="shared" si="544"/>
        <v>88677000</v>
      </c>
      <c r="I303" s="22">
        <f t="shared" ref="I303:J303" si="547">SUM(I309,I312,I317,I320,I323,I326,I340,I353,I365,I369,I373)</f>
        <v>39395759</v>
      </c>
      <c r="J303" s="22">
        <f t="shared" si="547"/>
        <v>46034014</v>
      </c>
      <c r="K303" s="22">
        <f t="shared" si="485"/>
        <v>85429773</v>
      </c>
      <c r="L303" s="22">
        <f t="shared" si="483"/>
        <v>3247227</v>
      </c>
      <c r="M303" s="24">
        <f t="shared" si="484"/>
        <v>0.96338140667816907</v>
      </c>
      <c r="N303" s="25"/>
      <c r="O303" s="12"/>
    </row>
    <row r="304" spans="1:15" ht="19.5" thickTop="1" thickBot="1" x14ac:dyDescent="0.3">
      <c r="A304" s="12" t="str">
        <f t="shared" si="515"/>
        <v>b</v>
      </c>
      <c r="B304" s="20" t="s">
        <v>0</v>
      </c>
      <c r="C304" s="43" t="s">
        <v>7</v>
      </c>
      <c r="D304" s="22">
        <f t="shared" ref="D304:H304" si="548">SUM(D310,D313,D318,D321,D324,D327,D341,D354,D366,D370,D374)</f>
        <v>44770</v>
      </c>
      <c r="E304" s="22">
        <f t="shared" ref="E304" si="549">SUM(E310,E313,E318,E321,E324,E327,E341,E354,E366,E370,E374)</f>
        <v>15276</v>
      </c>
      <c r="F304" s="23">
        <f t="shared" si="548"/>
        <v>43655000</v>
      </c>
      <c r="G304" s="23">
        <f t="shared" ref="G304" si="550">SUM(G310,G313,G318,G321,G324,G327,G341,G354,G366,G370,G374)</f>
        <v>43605000</v>
      </c>
      <c r="H304" s="22">
        <f t="shared" si="548"/>
        <v>43856600</v>
      </c>
      <c r="I304" s="22">
        <f t="shared" ref="I304:J304" si="551">SUM(I310,I313,I318,I321,I324,I327,I341,I354,I366,I370,I374)</f>
        <v>21767750</v>
      </c>
      <c r="J304" s="22">
        <f t="shared" si="551"/>
        <v>22175493</v>
      </c>
      <c r="K304" s="22">
        <f t="shared" si="485"/>
        <v>43943243</v>
      </c>
      <c r="L304" s="22">
        <f t="shared" si="483"/>
        <v>-86643</v>
      </c>
      <c r="M304" s="24">
        <f t="shared" si="484"/>
        <v>1.0019755977435552</v>
      </c>
      <c r="N304" s="25"/>
      <c r="O304" s="12"/>
    </row>
    <row r="305" spans="1:15" ht="19.5" thickTop="1" thickBot="1" x14ac:dyDescent="0.3">
      <c r="A305" s="12" t="str">
        <f t="shared" si="515"/>
        <v>b</v>
      </c>
      <c r="B305" s="20" t="s">
        <v>0</v>
      </c>
      <c r="C305" s="43" t="s">
        <v>10</v>
      </c>
      <c r="D305" s="22">
        <f t="shared" ref="D305:H305" si="552">SUM(D314,D328,D342,D355,D367,D375)</f>
        <v>4673</v>
      </c>
      <c r="E305" s="22">
        <f t="shared" ref="E305" si="553">SUM(E314,E328,E342,E355,E367,E375)</f>
        <v>51007</v>
      </c>
      <c r="F305" s="23">
        <f t="shared" si="552"/>
        <v>46462000</v>
      </c>
      <c r="G305" s="23">
        <f t="shared" ref="G305" si="554">SUM(G314,G328,G342,G355,G367,G375)</f>
        <v>46512000</v>
      </c>
      <c r="H305" s="22">
        <f t="shared" si="552"/>
        <v>44650400</v>
      </c>
      <c r="I305" s="22">
        <f t="shared" ref="I305:J305" si="555">SUM(I314,I328,I342,I355,I367,I375)</f>
        <v>17628009</v>
      </c>
      <c r="J305" s="22">
        <f t="shared" si="555"/>
        <v>23688521</v>
      </c>
      <c r="K305" s="22">
        <f t="shared" si="485"/>
        <v>41316530</v>
      </c>
      <c r="L305" s="22">
        <f t="shared" si="483"/>
        <v>3333870</v>
      </c>
      <c r="M305" s="24">
        <f t="shared" si="484"/>
        <v>0.9253339275795962</v>
      </c>
      <c r="N305" s="25"/>
      <c r="O305" s="12"/>
    </row>
    <row r="306" spans="1:15" ht="19.5" thickTop="1" thickBot="1" x14ac:dyDescent="0.3">
      <c r="A306" s="12" t="str">
        <f t="shared" si="515"/>
        <v>b</v>
      </c>
      <c r="B306" s="20" t="s">
        <v>0</v>
      </c>
      <c r="C306" s="43" t="s">
        <v>11</v>
      </c>
      <c r="D306" s="22">
        <f t="shared" ref="D306:H306" si="556">SUM(D371)</f>
        <v>0</v>
      </c>
      <c r="E306" s="22">
        <f t="shared" ref="E306" si="557">SUM(E371)</f>
        <v>0</v>
      </c>
      <c r="F306" s="23">
        <f t="shared" si="556"/>
        <v>170000</v>
      </c>
      <c r="G306" s="23">
        <f t="shared" ref="G306" si="558">SUM(G371)</f>
        <v>170000</v>
      </c>
      <c r="H306" s="22">
        <f t="shared" si="556"/>
        <v>170000</v>
      </c>
      <c r="I306" s="22">
        <f t="shared" ref="I306:J306" si="559">SUM(I371)</f>
        <v>0</v>
      </c>
      <c r="J306" s="22">
        <f t="shared" si="559"/>
        <v>170000</v>
      </c>
      <c r="K306" s="22">
        <f t="shared" si="485"/>
        <v>170000</v>
      </c>
      <c r="L306" s="22">
        <f t="shared" si="483"/>
        <v>0</v>
      </c>
      <c r="M306" s="24">
        <f t="shared" si="484"/>
        <v>1</v>
      </c>
      <c r="N306" s="25"/>
      <c r="O306" s="12"/>
    </row>
    <row r="307" spans="1:15" ht="19.5" thickTop="1" thickBot="1" x14ac:dyDescent="0.3">
      <c r="A307" s="12" t="str">
        <f t="shared" si="515"/>
        <v>b</v>
      </c>
      <c r="B307" s="20" t="s">
        <v>0</v>
      </c>
      <c r="C307" s="35" t="s">
        <v>12</v>
      </c>
      <c r="D307" s="22">
        <f t="shared" ref="D307:H307" si="560">SUM(D315,)</f>
        <v>0</v>
      </c>
      <c r="E307" s="22">
        <f t="shared" ref="E307" si="561">SUM(E315,)</f>
        <v>0</v>
      </c>
      <c r="F307" s="23">
        <f t="shared" si="560"/>
        <v>100000</v>
      </c>
      <c r="G307" s="23">
        <f t="shared" ref="G307" si="562">SUM(G315,)</f>
        <v>100000</v>
      </c>
      <c r="H307" s="22">
        <f t="shared" si="560"/>
        <v>100000</v>
      </c>
      <c r="I307" s="22">
        <f t="shared" ref="I307:J307" si="563">SUM(I315,)</f>
        <v>0</v>
      </c>
      <c r="J307" s="22">
        <f t="shared" si="563"/>
        <v>100000</v>
      </c>
      <c r="K307" s="22">
        <f t="shared" si="485"/>
        <v>100000</v>
      </c>
      <c r="L307" s="22">
        <f t="shared" si="483"/>
        <v>0</v>
      </c>
      <c r="M307" s="24">
        <f t="shared" si="484"/>
        <v>1</v>
      </c>
      <c r="N307" s="25"/>
      <c r="O307" s="12"/>
    </row>
    <row r="308" spans="1:15" s="7" customFormat="1" ht="37.5" thickTop="1" thickBot="1" x14ac:dyDescent="0.3">
      <c r="A308" s="36" t="str">
        <f t="shared" si="515"/>
        <v>b</v>
      </c>
      <c r="B308" s="37" t="s">
        <v>136</v>
      </c>
      <c r="C308" s="44" t="s">
        <v>137</v>
      </c>
      <c r="D308" s="39">
        <f t="shared" ref="D308:E309" si="564">SUM(D309)</f>
        <v>0</v>
      </c>
      <c r="E308" s="39">
        <f t="shared" si="564"/>
        <v>0</v>
      </c>
      <c r="F308" s="40">
        <f t="shared" ref="F308:J309" si="565">SUM(F309)</f>
        <v>2800000</v>
      </c>
      <c r="G308" s="40">
        <f t="shared" si="565"/>
        <v>2800000</v>
      </c>
      <c r="H308" s="39">
        <f t="shared" si="565"/>
        <v>2800000</v>
      </c>
      <c r="I308" s="39">
        <f t="shared" si="565"/>
        <v>1060975</v>
      </c>
      <c r="J308" s="39">
        <f t="shared" si="565"/>
        <v>2149025</v>
      </c>
      <c r="K308" s="39">
        <f t="shared" si="485"/>
        <v>3210000</v>
      </c>
      <c r="L308" s="39">
        <f t="shared" si="483"/>
        <v>-410000</v>
      </c>
      <c r="M308" s="41">
        <f t="shared" si="484"/>
        <v>1.1464285714285714</v>
      </c>
      <c r="N308" s="42"/>
      <c r="O308" s="36" t="s">
        <v>252</v>
      </c>
    </row>
    <row r="309" spans="1:15" ht="19.5" thickTop="1" thickBot="1" x14ac:dyDescent="0.3">
      <c r="A309" s="12" t="str">
        <f t="shared" si="515"/>
        <v>b</v>
      </c>
      <c r="B309" s="20" t="s">
        <v>0</v>
      </c>
      <c r="C309" s="43" t="s">
        <v>5</v>
      </c>
      <c r="D309" s="22">
        <f t="shared" si="564"/>
        <v>0</v>
      </c>
      <c r="E309" s="22">
        <f t="shared" si="564"/>
        <v>0</v>
      </c>
      <c r="F309" s="23">
        <f t="shared" si="565"/>
        <v>2800000</v>
      </c>
      <c r="G309" s="23">
        <f t="shared" si="565"/>
        <v>2800000</v>
      </c>
      <c r="H309" s="22">
        <f t="shared" si="565"/>
        <v>2800000</v>
      </c>
      <c r="I309" s="22">
        <f t="shared" si="565"/>
        <v>1060975</v>
      </c>
      <c r="J309" s="22">
        <f t="shared" si="565"/>
        <v>2149025</v>
      </c>
      <c r="K309" s="22">
        <f t="shared" si="485"/>
        <v>3210000</v>
      </c>
      <c r="L309" s="22">
        <f t="shared" si="483"/>
        <v>-410000</v>
      </c>
      <c r="M309" s="24">
        <f t="shared" si="484"/>
        <v>1.1464285714285714</v>
      </c>
      <c r="N309" s="25"/>
      <c r="O309" s="36" t="s">
        <v>252</v>
      </c>
    </row>
    <row r="310" spans="1:15" ht="19.5" thickTop="1" thickBot="1" x14ac:dyDescent="0.3">
      <c r="A310" s="12" t="str">
        <f t="shared" si="515"/>
        <v>b</v>
      </c>
      <c r="B310" s="20" t="s">
        <v>0</v>
      </c>
      <c r="C310" s="45" t="s">
        <v>7</v>
      </c>
      <c r="D310" s="22"/>
      <c r="E310" s="22"/>
      <c r="F310" s="23">
        <v>2800000</v>
      </c>
      <c r="G310" s="23">
        <v>2800000</v>
      </c>
      <c r="H310" s="22">
        <v>2800000</v>
      </c>
      <c r="I310" s="22">
        <v>1060975</v>
      </c>
      <c r="J310" s="22">
        <v>2149025</v>
      </c>
      <c r="K310" s="22">
        <f t="shared" si="485"/>
        <v>3210000</v>
      </c>
      <c r="L310" s="22">
        <f t="shared" si="483"/>
        <v>-410000</v>
      </c>
      <c r="M310" s="24">
        <f t="shared" si="484"/>
        <v>1.1464285714285714</v>
      </c>
      <c r="N310" s="25"/>
      <c r="O310" s="36" t="s">
        <v>252</v>
      </c>
    </row>
    <row r="311" spans="1:15" s="7" customFormat="1" ht="33" thickTop="1" thickBot="1" x14ac:dyDescent="0.3">
      <c r="A311" s="36" t="str">
        <f t="shared" si="515"/>
        <v>b</v>
      </c>
      <c r="B311" s="37" t="s">
        <v>138</v>
      </c>
      <c r="C311" s="44" t="s">
        <v>139</v>
      </c>
      <c r="D311" s="39">
        <f t="shared" ref="D311:E311" si="566">SUM(D312,D315)</f>
        <v>0</v>
      </c>
      <c r="E311" s="39">
        <f t="shared" si="566"/>
        <v>0</v>
      </c>
      <c r="F311" s="40">
        <f t="shared" ref="F311:G311" si="567">SUM(F312,F315)</f>
        <v>23000000</v>
      </c>
      <c r="G311" s="40">
        <f t="shared" si="567"/>
        <v>23000000</v>
      </c>
      <c r="H311" s="39">
        <f t="shared" ref="H311" si="568">SUM(H312,H315)</f>
        <v>23000000</v>
      </c>
      <c r="I311" s="39">
        <f t="shared" ref="I311:J311" si="569">SUM(I312,I315)</f>
        <v>13657517</v>
      </c>
      <c r="J311" s="39">
        <f t="shared" si="569"/>
        <v>9490258</v>
      </c>
      <c r="K311" s="39">
        <f t="shared" si="485"/>
        <v>23147775</v>
      </c>
      <c r="L311" s="39">
        <f t="shared" si="483"/>
        <v>-147775</v>
      </c>
      <c r="M311" s="41">
        <f t="shared" si="484"/>
        <v>1.0064249999999999</v>
      </c>
      <c r="N311" s="42"/>
      <c r="O311" s="36" t="s">
        <v>252</v>
      </c>
    </row>
    <row r="312" spans="1:15" ht="19.5" thickTop="1" thickBot="1" x14ac:dyDescent="0.3">
      <c r="A312" s="12" t="str">
        <f t="shared" si="515"/>
        <v>b</v>
      </c>
      <c r="B312" s="20" t="s">
        <v>0</v>
      </c>
      <c r="C312" s="43" t="s">
        <v>5</v>
      </c>
      <c r="D312" s="22">
        <f t="shared" ref="D312:E312" si="570">SUM(D313:D314)</f>
        <v>0</v>
      </c>
      <c r="E312" s="22">
        <f t="shared" si="570"/>
        <v>0</v>
      </c>
      <c r="F312" s="23">
        <f t="shared" ref="F312:G312" si="571">SUM(F313:F314)</f>
        <v>22900000</v>
      </c>
      <c r="G312" s="23">
        <f t="shared" si="571"/>
        <v>22900000</v>
      </c>
      <c r="H312" s="22">
        <f t="shared" ref="H312" si="572">SUM(H313:H314)</f>
        <v>22900000</v>
      </c>
      <c r="I312" s="22">
        <f t="shared" ref="I312:J312" si="573">SUM(I313:I314)</f>
        <v>13657517</v>
      </c>
      <c r="J312" s="22">
        <f t="shared" si="573"/>
        <v>9390258</v>
      </c>
      <c r="K312" s="22">
        <f t="shared" si="485"/>
        <v>23047775</v>
      </c>
      <c r="L312" s="22">
        <f t="shared" si="483"/>
        <v>-147775</v>
      </c>
      <c r="M312" s="24">
        <f t="shared" si="484"/>
        <v>1.006453056768559</v>
      </c>
      <c r="N312" s="25"/>
      <c r="O312" s="36" t="s">
        <v>252</v>
      </c>
    </row>
    <row r="313" spans="1:15" ht="19.5" thickTop="1" thickBot="1" x14ac:dyDescent="0.3">
      <c r="A313" s="12" t="str">
        <f t="shared" si="515"/>
        <v>b</v>
      </c>
      <c r="B313" s="20" t="s">
        <v>0</v>
      </c>
      <c r="C313" s="45" t="s">
        <v>7</v>
      </c>
      <c r="D313" s="22"/>
      <c r="E313" s="22"/>
      <c r="F313" s="23">
        <v>22870000</v>
      </c>
      <c r="G313" s="23">
        <v>22820000</v>
      </c>
      <c r="H313" s="22">
        <v>22800000</v>
      </c>
      <c r="I313" s="22">
        <v>13635742</v>
      </c>
      <c r="J313" s="22">
        <v>9315258</v>
      </c>
      <c r="K313" s="22">
        <f t="shared" si="485"/>
        <v>22951000</v>
      </c>
      <c r="L313" s="22">
        <f t="shared" si="483"/>
        <v>-151000</v>
      </c>
      <c r="M313" s="24">
        <f t="shared" si="484"/>
        <v>1.0066228070175438</v>
      </c>
      <c r="N313" s="25"/>
      <c r="O313" s="36" t="s">
        <v>252</v>
      </c>
    </row>
    <row r="314" spans="1:15" ht="19.5" thickTop="1" thickBot="1" x14ac:dyDescent="0.3">
      <c r="A314" s="12" t="str">
        <f t="shared" si="515"/>
        <v>b</v>
      </c>
      <c r="B314" s="20" t="s">
        <v>0</v>
      </c>
      <c r="C314" s="45" t="s">
        <v>10</v>
      </c>
      <c r="D314" s="22"/>
      <c r="E314" s="22"/>
      <c r="F314" s="23">
        <v>30000</v>
      </c>
      <c r="G314" s="23">
        <v>80000</v>
      </c>
      <c r="H314" s="22">
        <v>100000</v>
      </c>
      <c r="I314" s="22">
        <v>21775</v>
      </c>
      <c r="J314" s="22">
        <v>75000</v>
      </c>
      <c r="K314" s="22">
        <f t="shared" si="485"/>
        <v>96775</v>
      </c>
      <c r="L314" s="22">
        <f t="shared" si="483"/>
        <v>3225</v>
      </c>
      <c r="M314" s="24">
        <f t="shared" si="484"/>
        <v>0.96775</v>
      </c>
      <c r="N314" s="25"/>
      <c r="O314" s="36" t="s">
        <v>252</v>
      </c>
    </row>
    <row r="315" spans="1:15" ht="19.5" thickTop="1" thickBot="1" x14ac:dyDescent="0.3">
      <c r="A315" s="12" t="str">
        <f t="shared" si="515"/>
        <v>b</v>
      </c>
      <c r="B315" s="20" t="s">
        <v>0</v>
      </c>
      <c r="C315" s="43" t="s">
        <v>12</v>
      </c>
      <c r="D315" s="22"/>
      <c r="E315" s="22"/>
      <c r="F315" s="23">
        <v>100000</v>
      </c>
      <c r="G315" s="23">
        <v>100000</v>
      </c>
      <c r="H315" s="22">
        <v>100000</v>
      </c>
      <c r="I315" s="22"/>
      <c r="J315" s="22">
        <v>100000</v>
      </c>
      <c r="K315" s="22">
        <f t="shared" si="485"/>
        <v>100000</v>
      </c>
      <c r="L315" s="22">
        <f t="shared" si="483"/>
        <v>0</v>
      </c>
      <c r="M315" s="24">
        <f t="shared" si="484"/>
        <v>1</v>
      </c>
      <c r="N315" s="25"/>
      <c r="O315" s="36" t="s">
        <v>252</v>
      </c>
    </row>
    <row r="316" spans="1:15" s="7" customFormat="1" ht="33" thickTop="1" thickBot="1" x14ac:dyDescent="0.3">
      <c r="A316" s="36" t="str">
        <f t="shared" si="515"/>
        <v>b</v>
      </c>
      <c r="B316" s="37" t="s">
        <v>140</v>
      </c>
      <c r="C316" s="44" t="s">
        <v>141</v>
      </c>
      <c r="D316" s="39">
        <f t="shared" ref="D316:E317" si="574">SUM(D317)</f>
        <v>0</v>
      </c>
      <c r="E316" s="39">
        <f t="shared" si="574"/>
        <v>0</v>
      </c>
      <c r="F316" s="40">
        <f t="shared" ref="F316:J317" si="575">SUM(F317)</f>
        <v>1700000</v>
      </c>
      <c r="G316" s="40">
        <f t="shared" si="575"/>
        <v>1700000</v>
      </c>
      <c r="H316" s="39">
        <f t="shared" si="575"/>
        <v>1700000</v>
      </c>
      <c r="I316" s="39">
        <f t="shared" si="575"/>
        <v>1029379</v>
      </c>
      <c r="J316" s="39">
        <f t="shared" si="575"/>
        <v>1086621</v>
      </c>
      <c r="K316" s="39">
        <f t="shared" si="485"/>
        <v>2116000</v>
      </c>
      <c r="L316" s="39">
        <f t="shared" si="483"/>
        <v>-416000</v>
      </c>
      <c r="M316" s="41">
        <f t="shared" si="484"/>
        <v>1.2447058823529411</v>
      </c>
      <c r="N316" s="42"/>
      <c r="O316" s="36" t="s">
        <v>252</v>
      </c>
    </row>
    <row r="317" spans="1:15" ht="19.5" thickTop="1" thickBot="1" x14ac:dyDescent="0.3">
      <c r="A317" s="12" t="str">
        <f t="shared" si="515"/>
        <v>b</v>
      </c>
      <c r="B317" s="20" t="s">
        <v>0</v>
      </c>
      <c r="C317" s="43" t="s">
        <v>5</v>
      </c>
      <c r="D317" s="22">
        <f t="shared" si="574"/>
        <v>0</v>
      </c>
      <c r="E317" s="22">
        <f t="shared" si="574"/>
        <v>0</v>
      </c>
      <c r="F317" s="23">
        <f t="shared" si="575"/>
        <v>1700000</v>
      </c>
      <c r="G317" s="23">
        <f t="shared" si="575"/>
        <v>1700000</v>
      </c>
      <c r="H317" s="22">
        <f t="shared" si="575"/>
        <v>1700000</v>
      </c>
      <c r="I317" s="22">
        <f t="shared" si="575"/>
        <v>1029379</v>
      </c>
      <c r="J317" s="22">
        <f t="shared" si="575"/>
        <v>1086621</v>
      </c>
      <c r="K317" s="22">
        <f t="shared" si="485"/>
        <v>2116000</v>
      </c>
      <c r="L317" s="22">
        <f t="shared" si="483"/>
        <v>-416000</v>
      </c>
      <c r="M317" s="24">
        <f t="shared" si="484"/>
        <v>1.2447058823529411</v>
      </c>
      <c r="N317" s="25"/>
      <c r="O317" s="36" t="s">
        <v>252</v>
      </c>
    </row>
    <row r="318" spans="1:15" ht="19.5" thickTop="1" thickBot="1" x14ac:dyDescent="0.3">
      <c r="A318" s="12" t="str">
        <f t="shared" si="515"/>
        <v>b</v>
      </c>
      <c r="B318" s="20" t="s">
        <v>0</v>
      </c>
      <c r="C318" s="45" t="s">
        <v>7</v>
      </c>
      <c r="D318" s="22"/>
      <c r="E318" s="22"/>
      <c r="F318" s="23">
        <v>1700000</v>
      </c>
      <c r="G318" s="23">
        <v>1700000</v>
      </c>
      <c r="H318" s="22">
        <v>1700000</v>
      </c>
      <c r="I318" s="22">
        <v>1029379</v>
      </c>
      <c r="J318" s="22">
        <v>1086621</v>
      </c>
      <c r="K318" s="22">
        <f t="shared" si="485"/>
        <v>2116000</v>
      </c>
      <c r="L318" s="22">
        <f t="shared" si="483"/>
        <v>-416000</v>
      </c>
      <c r="M318" s="24">
        <f t="shared" si="484"/>
        <v>1.2447058823529411</v>
      </c>
      <c r="N318" s="25"/>
      <c r="O318" s="36" t="s">
        <v>252</v>
      </c>
    </row>
    <row r="319" spans="1:15" s="7" customFormat="1" ht="33" thickTop="1" thickBot="1" x14ac:dyDescent="0.3">
      <c r="A319" s="36" t="str">
        <f t="shared" ref="A319:A350" si="576">IF(D319+F319+H319+I319+J319+K319&lt;=0,"a","b")</f>
        <v>b</v>
      </c>
      <c r="B319" s="37" t="s">
        <v>142</v>
      </c>
      <c r="C319" s="44" t="s">
        <v>143</v>
      </c>
      <c r="D319" s="39">
        <f t="shared" ref="D319:E320" si="577">SUM(D320)</f>
        <v>0</v>
      </c>
      <c r="E319" s="39">
        <f t="shared" si="577"/>
        <v>0</v>
      </c>
      <c r="F319" s="40">
        <f t="shared" ref="F319:J320" si="578">SUM(F320)</f>
        <v>3890000</v>
      </c>
      <c r="G319" s="40">
        <f t="shared" si="578"/>
        <v>3890000</v>
      </c>
      <c r="H319" s="39">
        <f t="shared" si="578"/>
        <v>3890000</v>
      </c>
      <c r="I319" s="39">
        <f t="shared" si="578"/>
        <v>1617812</v>
      </c>
      <c r="J319" s="39">
        <f t="shared" si="578"/>
        <v>2272188</v>
      </c>
      <c r="K319" s="39">
        <f t="shared" si="485"/>
        <v>3890000</v>
      </c>
      <c r="L319" s="39">
        <f t="shared" si="483"/>
        <v>0</v>
      </c>
      <c r="M319" s="41">
        <f t="shared" si="484"/>
        <v>1</v>
      </c>
      <c r="N319" s="42"/>
      <c r="O319" s="36" t="s">
        <v>252</v>
      </c>
    </row>
    <row r="320" spans="1:15" ht="19.5" thickTop="1" thickBot="1" x14ac:dyDescent="0.3">
      <c r="A320" s="12" t="str">
        <f t="shared" si="576"/>
        <v>b</v>
      </c>
      <c r="B320" s="20" t="s">
        <v>0</v>
      </c>
      <c r="C320" s="43" t="s">
        <v>5</v>
      </c>
      <c r="D320" s="22">
        <f t="shared" si="577"/>
        <v>0</v>
      </c>
      <c r="E320" s="22">
        <f t="shared" si="577"/>
        <v>0</v>
      </c>
      <c r="F320" s="23">
        <f t="shared" si="578"/>
        <v>3890000</v>
      </c>
      <c r="G320" s="23">
        <f t="shared" si="578"/>
        <v>3890000</v>
      </c>
      <c r="H320" s="22">
        <f t="shared" si="578"/>
        <v>3890000</v>
      </c>
      <c r="I320" s="22">
        <f t="shared" si="578"/>
        <v>1617812</v>
      </c>
      <c r="J320" s="22">
        <f t="shared" si="578"/>
        <v>2272188</v>
      </c>
      <c r="K320" s="22">
        <f t="shared" si="485"/>
        <v>3890000</v>
      </c>
      <c r="L320" s="22">
        <f t="shared" si="483"/>
        <v>0</v>
      </c>
      <c r="M320" s="24">
        <f t="shared" si="484"/>
        <v>1</v>
      </c>
      <c r="N320" s="25"/>
      <c r="O320" s="36" t="s">
        <v>252</v>
      </c>
    </row>
    <row r="321" spans="1:15" ht="19.5" thickTop="1" thickBot="1" x14ac:dyDescent="0.3">
      <c r="A321" s="12" t="str">
        <f t="shared" si="576"/>
        <v>b</v>
      </c>
      <c r="B321" s="20" t="s">
        <v>0</v>
      </c>
      <c r="C321" s="45" t="s">
        <v>7</v>
      </c>
      <c r="D321" s="22"/>
      <c r="E321" s="22"/>
      <c r="F321" s="23">
        <v>3890000</v>
      </c>
      <c r="G321" s="23">
        <v>3890000</v>
      </c>
      <c r="H321" s="22">
        <v>3890000</v>
      </c>
      <c r="I321" s="22">
        <v>1617812</v>
      </c>
      <c r="J321" s="22">
        <v>2272188</v>
      </c>
      <c r="K321" s="22">
        <f t="shared" si="485"/>
        <v>3890000</v>
      </c>
      <c r="L321" s="22">
        <f t="shared" si="483"/>
        <v>0</v>
      </c>
      <c r="M321" s="24">
        <f t="shared" si="484"/>
        <v>1</v>
      </c>
      <c r="N321" s="25"/>
      <c r="O321" s="36" t="s">
        <v>252</v>
      </c>
    </row>
    <row r="322" spans="1:15" s="7" customFormat="1" ht="91.5" thickTop="1" thickBot="1" x14ac:dyDescent="0.3">
      <c r="A322" s="36" t="str">
        <f t="shared" si="576"/>
        <v>b</v>
      </c>
      <c r="B322" s="37" t="s">
        <v>144</v>
      </c>
      <c r="C322" s="44" t="s">
        <v>145</v>
      </c>
      <c r="D322" s="39">
        <f t="shared" ref="D322:E323" si="579">SUM(D323)</f>
        <v>0</v>
      </c>
      <c r="E322" s="39">
        <f t="shared" si="579"/>
        <v>0</v>
      </c>
      <c r="F322" s="40">
        <f t="shared" ref="F322:J323" si="580">SUM(F323)</f>
        <v>260000</v>
      </c>
      <c r="G322" s="40">
        <f t="shared" si="580"/>
        <v>260000</v>
      </c>
      <c r="H322" s="39">
        <f t="shared" si="580"/>
        <v>260000</v>
      </c>
      <c r="I322" s="39">
        <f t="shared" si="580"/>
        <v>106531</v>
      </c>
      <c r="J322" s="39">
        <f t="shared" si="580"/>
        <v>152219</v>
      </c>
      <c r="K322" s="39">
        <f t="shared" si="485"/>
        <v>258750</v>
      </c>
      <c r="L322" s="39">
        <f t="shared" si="483"/>
        <v>1250</v>
      </c>
      <c r="M322" s="41">
        <f t="shared" si="484"/>
        <v>0.99519230769230771</v>
      </c>
      <c r="N322" s="42"/>
      <c r="O322" s="36" t="s">
        <v>252</v>
      </c>
    </row>
    <row r="323" spans="1:15" ht="19.5" thickTop="1" thickBot="1" x14ac:dyDescent="0.3">
      <c r="A323" s="12" t="str">
        <f t="shared" si="576"/>
        <v>b</v>
      </c>
      <c r="B323" s="20" t="s">
        <v>0</v>
      </c>
      <c r="C323" s="43" t="s">
        <v>5</v>
      </c>
      <c r="D323" s="22">
        <f t="shared" si="579"/>
        <v>0</v>
      </c>
      <c r="E323" s="22">
        <f t="shared" si="579"/>
        <v>0</v>
      </c>
      <c r="F323" s="23">
        <f t="shared" si="580"/>
        <v>260000</v>
      </c>
      <c r="G323" s="23">
        <f t="shared" si="580"/>
        <v>260000</v>
      </c>
      <c r="H323" s="22">
        <f t="shared" si="580"/>
        <v>260000</v>
      </c>
      <c r="I323" s="22">
        <f t="shared" si="580"/>
        <v>106531</v>
      </c>
      <c r="J323" s="22">
        <f t="shared" si="580"/>
        <v>152219</v>
      </c>
      <c r="K323" s="22">
        <f t="shared" si="485"/>
        <v>258750</v>
      </c>
      <c r="L323" s="22">
        <f t="shared" si="483"/>
        <v>1250</v>
      </c>
      <c r="M323" s="24">
        <f t="shared" si="484"/>
        <v>0.99519230769230771</v>
      </c>
      <c r="N323" s="25"/>
      <c r="O323" s="36" t="s">
        <v>252</v>
      </c>
    </row>
    <row r="324" spans="1:15" ht="19.5" thickTop="1" thickBot="1" x14ac:dyDescent="0.3">
      <c r="A324" s="12" t="str">
        <f t="shared" si="576"/>
        <v>b</v>
      </c>
      <c r="B324" s="20" t="s">
        <v>0</v>
      </c>
      <c r="C324" s="45" t="s">
        <v>7</v>
      </c>
      <c r="D324" s="22"/>
      <c r="E324" s="22"/>
      <c r="F324" s="23">
        <v>260000</v>
      </c>
      <c r="G324" s="23">
        <v>260000</v>
      </c>
      <c r="H324" s="22">
        <v>260000</v>
      </c>
      <c r="I324" s="22">
        <v>106531</v>
      </c>
      <c r="J324" s="22">
        <v>152219</v>
      </c>
      <c r="K324" s="22">
        <f t="shared" si="485"/>
        <v>258750</v>
      </c>
      <c r="L324" s="22">
        <f t="shared" si="483"/>
        <v>1250</v>
      </c>
      <c r="M324" s="24">
        <f t="shared" si="484"/>
        <v>0.99519230769230771</v>
      </c>
      <c r="N324" s="25"/>
      <c r="O324" s="36" t="s">
        <v>252</v>
      </c>
    </row>
    <row r="325" spans="1:15" s="7" customFormat="1" ht="24" customHeight="1" thickTop="1" thickBot="1" x14ac:dyDescent="0.3">
      <c r="A325" s="36" t="str">
        <f t="shared" si="576"/>
        <v>b</v>
      </c>
      <c r="B325" s="37" t="s">
        <v>146</v>
      </c>
      <c r="C325" s="44" t="s">
        <v>147</v>
      </c>
      <c r="D325" s="39">
        <f t="shared" ref="D325:H325" si="581">SUM(D329,D332,D335)</f>
        <v>0</v>
      </c>
      <c r="E325" s="39">
        <f t="shared" ref="E325" si="582">SUM(E329,E332,E335)</f>
        <v>0</v>
      </c>
      <c r="F325" s="40">
        <f t="shared" si="581"/>
        <v>16867000</v>
      </c>
      <c r="G325" s="40">
        <f t="shared" ref="G325" si="583">SUM(G329,G332,G335)</f>
        <v>16867000</v>
      </c>
      <c r="H325" s="39">
        <f t="shared" si="581"/>
        <v>16067000</v>
      </c>
      <c r="I325" s="39">
        <f t="shared" ref="I325:J325" si="584">SUM(I329,I332,I335)</f>
        <v>6136859</v>
      </c>
      <c r="J325" s="39">
        <f t="shared" si="584"/>
        <v>8428118</v>
      </c>
      <c r="K325" s="39">
        <f t="shared" si="485"/>
        <v>14564977</v>
      </c>
      <c r="L325" s="39">
        <f t="shared" si="483"/>
        <v>1502023</v>
      </c>
      <c r="M325" s="41">
        <f t="shared" si="484"/>
        <v>0.9065150308084895</v>
      </c>
      <c r="N325" s="42"/>
      <c r="O325" s="36"/>
    </row>
    <row r="326" spans="1:15" ht="19.5" thickTop="1" thickBot="1" x14ac:dyDescent="0.3">
      <c r="A326" s="12" t="str">
        <f t="shared" si="576"/>
        <v>b</v>
      </c>
      <c r="B326" s="20" t="s">
        <v>0</v>
      </c>
      <c r="C326" s="43" t="s">
        <v>5</v>
      </c>
      <c r="D326" s="22">
        <f t="shared" ref="D326:H326" si="585">SUM(D330,D333,D336)</f>
        <v>0</v>
      </c>
      <c r="E326" s="22">
        <f t="shared" ref="E326" si="586">SUM(E330,E333,E336)</f>
        <v>0</v>
      </c>
      <c r="F326" s="23">
        <f t="shared" si="585"/>
        <v>16867000</v>
      </c>
      <c r="G326" s="23">
        <f t="shared" ref="G326" si="587">SUM(G330,G333,G336)</f>
        <v>16867000</v>
      </c>
      <c r="H326" s="22">
        <f t="shared" si="585"/>
        <v>16067000</v>
      </c>
      <c r="I326" s="22">
        <f t="shared" ref="I326:J326" si="588">SUM(I330,I333,I336)</f>
        <v>6136859</v>
      </c>
      <c r="J326" s="22">
        <f t="shared" si="588"/>
        <v>8428118</v>
      </c>
      <c r="K326" s="22">
        <f t="shared" si="485"/>
        <v>14564977</v>
      </c>
      <c r="L326" s="22">
        <f t="shared" si="483"/>
        <v>1502023</v>
      </c>
      <c r="M326" s="24">
        <f t="shared" si="484"/>
        <v>0.9065150308084895</v>
      </c>
      <c r="N326" s="25"/>
      <c r="O326" s="12"/>
    </row>
    <row r="327" spans="1:15" ht="19.5" thickTop="1" thickBot="1" x14ac:dyDescent="0.3">
      <c r="A327" s="12" t="str">
        <f t="shared" si="576"/>
        <v>b</v>
      </c>
      <c r="B327" s="20" t="s">
        <v>0</v>
      </c>
      <c r="C327" s="45" t="s">
        <v>7</v>
      </c>
      <c r="D327" s="22">
        <f t="shared" ref="D327:H327" si="589">SUM(D334,D337)</f>
        <v>0</v>
      </c>
      <c r="E327" s="22">
        <f t="shared" ref="E327" si="590">SUM(E334,E337)</f>
        <v>0</v>
      </c>
      <c r="F327" s="23">
        <f t="shared" si="589"/>
        <v>3798000</v>
      </c>
      <c r="G327" s="23">
        <f t="shared" ref="G327" si="591">SUM(G334,G337)</f>
        <v>3798000</v>
      </c>
      <c r="H327" s="22">
        <f t="shared" si="589"/>
        <v>3798000</v>
      </c>
      <c r="I327" s="22">
        <f t="shared" ref="I327:J327" si="592">SUM(I334,I337)</f>
        <v>1701730</v>
      </c>
      <c r="J327" s="22">
        <f t="shared" si="592"/>
        <v>2411071</v>
      </c>
      <c r="K327" s="22">
        <f t="shared" si="485"/>
        <v>4112801</v>
      </c>
      <c r="L327" s="22">
        <f t="shared" si="483"/>
        <v>-314801</v>
      </c>
      <c r="M327" s="24">
        <f t="shared" si="484"/>
        <v>1.0828859926276988</v>
      </c>
      <c r="N327" s="25"/>
      <c r="O327" s="12"/>
    </row>
    <row r="328" spans="1:15" ht="19.5" thickTop="1" thickBot="1" x14ac:dyDescent="0.3">
      <c r="A328" s="12" t="str">
        <f t="shared" si="576"/>
        <v>b</v>
      </c>
      <c r="B328" s="20" t="s">
        <v>0</v>
      </c>
      <c r="C328" s="45" t="s">
        <v>10</v>
      </c>
      <c r="D328" s="22">
        <f t="shared" ref="D328:H328" si="593">SUM(D331,D338)</f>
        <v>0</v>
      </c>
      <c r="E328" s="22">
        <f t="shared" ref="E328" si="594">SUM(E331,E338)</f>
        <v>0</v>
      </c>
      <c r="F328" s="23">
        <f t="shared" si="593"/>
        <v>13069000</v>
      </c>
      <c r="G328" s="23">
        <f t="shared" ref="G328" si="595">SUM(G331,G338)</f>
        <v>13069000</v>
      </c>
      <c r="H328" s="22">
        <f t="shared" si="593"/>
        <v>12269000</v>
      </c>
      <c r="I328" s="22">
        <f t="shared" ref="I328:J328" si="596">SUM(I331,I338)</f>
        <v>4435129</v>
      </c>
      <c r="J328" s="22">
        <f t="shared" si="596"/>
        <v>6017047</v>
      </c>
      <c r="K328" s="22">
        <f t="shared" si="485"/>
        <v>10452176</v>
      </c>
      <c r="L328" s="22">
        <f t="shared" si="483"/>
        <v>1816824</v>
      </c>
      <c r="M328" s="24">
        <f t="shared" si="484"/>
        <v>0.85191751568995033</v>
      </c>
      <c r="N328" s="25"/>
      <c r="O328" s="12"/>
    </row>
    <row r="329" spans="1:15" s="7" customFormat="1" ht="31.5" customHeight="1" thickTop="1" thickBot="1" x14ac:dyDescent="0.3">
      <c r="A329" s="36" t="str">
        <f t="shared" si="576"/>
        <v>b</v>
      </c>
      <c r="B329" s="37" t="s">
        <v>148</v>
      </c>
      <c r="C329" s="46" t="s">
        <v>147</v>
      </c>
      <c r="D329" s="39">
        <f t="shared" ref="D329:E330" si="597">SUM(D330)</f>
        <v>0</v>
      </c>
      <c r="E329" s="39">
        <f t="shared" si="597"/>
        <v>0</v>
      </c>
      <c r="F329" s="40">
        <f t="shared" ref="F329:J330" si="598">SUM(F330)</f>
        <v>12659000</v>
      </c>
      <c r="G329" s="40">
        <f t="shared" si="598"/>
        <v>12659000</v>
      </c>
      <c r="H329" s="39">
        <f t="shared" si="598"/>
        <v>11859000</v>
      </c>
      <c r="I329" s="39">
        <f t="shared" si="598"/>
        <v>4339567</v>
      </c>
      <c r="J329" s="39">
        <f t="shared" si="598"/>
        <v>5867609</v>
      </c>
      <c r="K329" s="39">
        <f t="shared" si="485"/>
        <v>10207176</v>
      </c>
      <c r="L329" s="39">
        <f t="shared" si="483"/>
        <v>1651824</v>
      </c>
      <c r="M329" s="41">
        <f t="shared" si="484"/>
        <v>0.8607113584619277</v>
      </c>
      <c r="N329" s="42"/>
      <c r="O329" s="36" t="s">
        <v>253</v>
      </c>
    </row>
    <row r="330" spans="1:15" ht="19.5" thickTop="1" thickBot="1" x14ac:dyDescent="0.3">
      <c r="A330" s="12" t="str">
        <f t="shared" si="576"/>
        <v>b</v>
      </c>
      <c r="B330" s="20" t="s">
        <v>0</v>
      </c>
      <c r="C330" s="45" t="s">
        <v>5</v>
      </c>
      <c r="D330" s="22">
        <f t="shared" si="597"/>
        <v>0</v>
      </c>
      <c r="E330" s="22">
        <f t="shared" si="597"/>
        <v>0</v>
      </c>
      <c r="F330" s="23">
        <f t="shared" si="598"/>
        <v>12659000</v>
      </c>
      <c r="G330" s="23">
        <f t="shared" si="598"/>
        <v>12659000</v>
      </c>
      <c r="H330" s="22">
        <f t="shared" si="598"/>
        <v>11859000</v>
      </c>
      <c r="I330" s="22">
        <f t="shared" si="598"/>
        <v>4339567</v>
      </c>
      <c r="J330" s="22">
        <f t="shared" si="598"/>
        <v>5867609</v>
      </c>
      <c r="K330" s="22">
        <f t="shared" si="485"/>
        <v>10207176</v>
      </c>
      <c r="L330" s="22">
        <f t="shared" si="483"/>
        <v>1651824</v>
      </c>
      <c r="M330" s="24">
        <f t="shared" si="484"/>
        <v>0.8607113584619277</v>
      </c>
      <c r="N330" s="25"/>
      <c r="O330" s="36" t="s">
        <v>253</v>
      </c>
    </row>
    <row r="331" spans="1:15" ht="19.5" thickTop="1" thickBot="1" x14ac:dyDescent="0.3">
      <c r="A331" s="12" t="str">
        <f t="shared" si="576"/>
        <v>b</v>
      </c>
      <c r="B331" s="20" t="s">
        <v>0</v>
      </c>
      <c r="C331" s="47" t="s">
        <v>10</v>
      </c>
      <c r="D331" s="22"/>
      <c r="E331" s="22"/>
      <c r="F331" s="23">
        <v>12659000</v>
      </c>
      <c r="G331" s="23">
        <v>12659000</v>
      </c>
      <c r="H331" s="22">
        <f>12659000-800000</f>
        <v>11859000</v>
      </c>
      <c r="I331" s="22">
        <v>4339567</v>
      </c>
      <c r="J331" s="22">
        <v>5867609</v>
      </c>
      <c r="K331" s="22">
        <f t="shared" si="485"/>
        <v>10207176</v>
      </c>
      <c r="L331" s="52">
        <f t="shared" si="483"/>
        <v>1651824</v>
      </c>
      <c r="M331" s="24">
        <f t="shared" si="484"/>
        <v>0.8607113584619277</v>
      </c>
      <c r="N331" s="25" t="s">
        <v>292</v>
      </c>
      <c r="O331" s="36" t="s">
        <v>253</v>
      </c>
    </row>
    <row r="332" spans="1:15" s="7" customFormat="1" ht="91.5" thickTop="1" thickBot="1" x14ac:dyDescent="0.3">
      <c r="A332" s="36" t="str">
        <f t="shared" si="576"/>
        <v>b</v>
      </c>
      <c r="B332" s="37" t="s">
        <v>149</v>
      </c>
      <c r="C332" s="46" t="s">
        <v>150</v>
      </c>
      <c r="D332" s="39">
        <f t="shared" ref="D332:E333" si="599">SUM(D333)</f>
        <v>0</v>
      </c>
      <c r="E332" s="39">
        <f t="shared" si="599"/>
        <v>0</v>
      </c>
      <c r="F332" s="40">
        <f t="shared" ref="F332:J333" si="600">SUM(F333)</f>
        <v>1908000</v>
      </c>
      <c r="G332" s="40">
        <f t="shared" si="600"/>
        <v>1908000</v>
      </c>
      <c r="H332" s="39">
        <f t="shared" si="600"/>
        <v>1908000</v>
      </c>
      <c r="I332" s="39">
        <f t="shared" si="600"/>
        <v>549099</v>
      </c>
      <c r="J332" s="39">
        <f t="shared" si="600"/>
        <v>1058702</v>
      </c>
      <c r="K332" s="39">
        <f t="shared" si="485"/>
        <v>1607801</v>
      </c>
      <c r="L332" s="39">
        <f t="shared" si="483"/>
        <v>300199</v>
      </c>
      <c r="M332" s="41">
        <f t="shared" si="484"/>
        <v>0.84266299790356392</v>
      </c>
      <c r="N332" s="42"/>
      <c r="O332" s="36" t="s">
        <v>252</v>
      </c>
    </row>
    <row r="333" spans="1:15" ht="19.5" thickTop="1" thickBot="1" x14ac:dyDescent="0.3">
      <c r="A333" s="12" t="str">
        <f t="shared" si="576"/>
        <v>b</v>
      </c>
      <c r="B333" s="20" t="s">
        <v>0</v>
      </c>
      <c r="C333" s="45" t="s">
        <v>5</v>
      </c>
      <c r="D333" s="22">
        <f t="shared" si="599"/>
        <v>0</v>
      </c>
      <c r="E333" s="22">
        <f t="shared" si="599"/>
        <v>0</v>
      </c>
      <c r="F333" s="23">
        <f t="shared" si="600"/>
        <v>1908000</v>
      </c>
      <c r="G333" s="23">
        <f t="shared" si="600"/>
        <v>1908000</v>
      </c>
      <c r="H333" s="22">
        <f t="shared" si="600"/>
        <v>1908000</v>
      </c>
      <c r="I333" s="22">
        <f t="shared" si="600"/>
        <v>549099</v>
      </c>
      <c r="J333" s="22">
        <f t="shared" si="600"/>
        <v>1058702</v>
      </c>
      <c r="K333" s="22">
        <f t="shared" si="485"/>
        <v>1607801</v>
      </c>
      <c r="L333" s="22">
        <f t="shared" si="483"/>
        <v>300199</v>
      </c>
      <c r="M333" s="24">
        <f t="shared" si="484"/>
        <v>0.84266299790356392</v>
      </c>
      <c r="N333" s="25"/>
      <c r="O333" s="36" t="s">
        <v>252</v>
      </c>
    </row>
    <row r="334" spans="1:15" ht="19.5" thickTop="1" thickBot="1" x14ac:dyDescent="0.3">
      <c r="A334" s="12" t="str">
        <f t="shared" si="576"/>
        <v>b</v>
      </c>
      <c r="B334" s="20" t="s">
        <v>0</v>
      </c>
      <c r="C334" s="47" t="s">
        <v>7</v>
      </c>
      <c r="D334" s="22"/>
      <c r="E334" s="22"/>
      <c r="F334" s="23">
        <v>1908000</v>
      </c>
      <c r="G334" s="23">
        <v>1908000</v>
      </c>
      <c r="H334" s="22">
        <v>1908000</v>
      </c>
      <c r="I334" s="22">
        <v>549099</v>
      </c>
      <c r="J334" s="22">
        <v>1058702</v>
      </c>
      <c r="K334" s="22">
        <f t="shared" si="485"/>
        <v>1607801</v>
      </c>
      <c r="L334" s="22">
        <f t="shared" si="483"/>
        <v>300199</v>
      </c>
      <c r="M334" s="24">
        <f t="shared" si="484"/>
        <v>0.84266299790356392</v>
      </c>
      <c r="N334" s="25"/>
      <c r="O334" s="36" t="s">
        <v>252</v>
      </c>
    </row>
    <row r="335" spans="1:15" s="7" customFormat="1" ht="73.5" thickTop="1" thickBot="1" x14ac:dyDescent="0.3">
      <c r="A335" s="36" t="str">
        <f t="shared" si="576"/>
        <v>b</v>
      </c>
      <c r="B335" s="37" t="s">
        <v>151</v>
      </c>
      <c r="C335" s="46" t="s">
        <v>152</v>
      </c>
      <c r="D335" s="39">
        <f t="shared" ref="D335:E335" si="601">SUM(D336)</f>
        <v>0</v>
      </c>
      <c r="E335" s="39">
        <f t="shared" si="601"/>
        <v>0</v>
      </c>
      <c r="F335" s="40">
        <f t="shared" ref="F335:G335" si="602">SUM(F336)</f>
        <v>2300000</v>
      </c>
      <c r="G335" s="40">
        <f t="shared" si="602"/>
        <v>2300000</v>
      </c>
      <c r="H335" s="39">
        <f t="shared" ref="H335" si="603">SUM(H336)</f>
        <v>2300000</v>
      </c>
      <c r="I335" s="39">
        <f t="shared" ref="I335" si="604">SUM(I336)</f>
        <v>1248193</v>
      </c>
      <c r="J335" s="39">
        <f t="shared" ref="J335" si="605">SUM(J336)</f>
        <v>1501807</v>
      </c>
      <c r="K335" s="39">
        <f t="shared" si="485"/>
        <v>2750000</v>
      </c>
      <c r="L335" s="39">
        <f t="shared" si="483"/>
        <v>-450000</v>
      </c>
      <c r="M335" s="41">
        <f t="shared" si="484"/>
        <v>1.1956521739130435</v>
      </c>
      <c r="N335" s="42"/>
      <c r="O335" s="36" t="s">
        <v>252</v>
      </c>
    </row>
    <row r="336" spans="1:15" ht="19.5" thickTop="1" thickBot="1" x14ac:dyDescent="0.3">
      <c r="A336" s="12" t="str">
        <f t="shared" si="576"/>
        <v>b</v>
      </c>
      <c r="B336" s="20" t="s">
        <v>0</v>
      </c>
      <c r="C336" s="45" t="s">
        <v>5</v>
      </c>
      <c r="D336" s="22">
        <f t="shared" ref="D336:E336" si="606">SUM(D337:D338)</f>
        <v>0</v>
      </c>
      <c r="E336" s="22">
        <f t="shared" si="606"/>
        <v>0</v>
      </c>
      <c r="F336" s="23">
        <f t="shared" ref="F336:G336" si="607">SUM(F337:F338)</f>
        <v>2300000</v>
      </c>
      <c r="G336" s="23">
        <f t="shared" si="607"/>
        <v>2300000</v>
      </c>
      <c r="H336" s="22">
        <f t="shared" ref="H336" si="608">SUM(H337:H338)</f>
        <v>2300000</v>
      </c>
      <c r="I336" s="22">
        <f t="shared" ref="I336:J336" si="609">SUM(I337:I338)</f>
        <v>1248193</v>
      </c>
      <c r="J336" s="22">
        <f t="shared" si="609"/>
        <v>1501807</v>
      </c>
      <c r="K336" s="22">
        <f t="shared" si="485"/>
        <v>2750000</v>
      </c>
      <c r="L336" s="22">
        <f t="shared" si="483"/>
        <v>-450000</v>
      </c>
      <c r="M336" s="24">
        <f t="shared" si="484"/>
        <v>1.1956521739130435</v>
      </c>
      <c r="N336" s="25"/>
      <c r="O336" s="36" t="s">
        <v>252</v>
      </c>
    </row>
    <row r="337" spans="1:15" ht="19.5" thickTop="1" thickBot="1" x14ac:dyDescent="0.3">
      <c r="A337" s="12" t="str">
        <f t="shared" si="576"/>
        <v>b</v>
      </c>
      <c r="B337" s="20" t="s">
        <v>0</v>
      </c>
      <c r="C337" s="47" t="s">
        <v>7</v>
      </c>
      <c r="D337" s="22"/>
      <c r="E337" s="22"/>
      <c r="F337" s="23">
        <v>1890000</v>
      </c>
      <c r="G337" s="23">
        <v>1890000</v>
      </c>
      <c r="H337" s="22">
        <v>1890000</v>
      </c>
      <c r="I337" s="22">
        <v>1152631</v>
      </c>
      <c r="J337" s="22">
        <v>1352369</v>
      </c>
      <c r="K337" s="22">
        <f t="shared" si="485"/>
        <v>2505000</v>
      </c>
      <c r="L337" s="22">
        <f t="shared" si="483"/>
        <v>-615000</v>
      </c>
      <c r="M337" s="24">
        <f t="shared" si="484"/>
        <v>1.3253968253968254</v>
      </c>
      <c r="N337" s="25"/>
      <c r="O337" s="36" t="s">
        <v>252</v>
      </c>
    </row>
    <row r="338" spans="1:15" ht="19.5" thickTop="1" thickBot="1" x14ac:dyDescent="0.3">
      <c r="A338" s="12" t="str">
        <f t="shared" si="576"/>
        <v>b</v>
      </c>
      <c r="B338" s="20" t="s">
        <v>0</v>
      </c>
      <c r="C338" s="47" t="s">
        <v>10</v>
      </c>
      <c r="D338" s="22"/>
      <c r="E338" s="22"/>
      <c r="F338" s="23">
        <v>410000</v>
      </c>
      <c r="G338" s="23">
        <v>410000</v>
      </c>
      <c r="H338" s="22">
        <v>410000</v>
      </c>
      <c r="I338" s="22">
        <v>95562</v>
      </c>
      <c r="J338" s="22">
        <v>149438</v>
      </c>
      <c r="K338" s="22">
        <f t="shared" si="485"/>
        <v>245000</v>
      </c>
      <c r="L338" s="22">
        <f t="shared" si="483"/>
        <v>165000</v>
      </c>
      <c r="M338" s="24">
        <f t="shared" si="484"/>
        <v>0.59756097560975607</v>
      </c>
      <c r="N338" s="25"/>
      <c r="O338" s="36" t="s">
        <v>252</v>
      </c>
    </row>
    <row r="339" spans="1:15" s="7" customFormat="1" ht="24" customHeight="1" thickTop="1" thickBot="1" x14ac:dyDescent="0.3">
      <c r="A339" s="36" t="str">
        <f t="shared" si="576"/>
        <v>b</v>
      </c>
      <c r="B339" s="37" t="s">
        <v>153</v>
      </c>
      <c r="C339" s="44" t="s">
        <v>154</v>
      </c>
      <c r="D339" s="39">
        <f t="shared" ref="D339:H339" si="610">SUM(D343,D346,D349)</f>
        <v>0</v>
      </c>
      <c r="E339" s="39">
        <f t="shared" ref="E339" si="611">SUM(E343,E346,E349)</f>
        <v>0</v>
      </c>
      <c r="F339" s="40">
        <f t="shared" si="610"/>
        <v>13480000</v>
      </c>
      <c r="G339" s="40">
        <f t="shared" ref="G339" si="612">SUM(G343,G346,G349)</f>
        <v>13480000</v>
      </c>
      <c r="H339" s="39">
        <f t="shared" si="610"/>
        <v>13210000</v>
      </c>
      <c r="I339" s="39">
        <f t="shared" ref="I339:J339" si="613">SUM(I343,I346,I349)</f>
        <v>4165770</v>
      </c>
      <c r="J339" s="39">
        <f t="shared" si="613"/>
        <v>6585304</v>
      </c>
      <c r="K339" s="39">
        <f t="shared" ref="K339:K397" si="614">I339+J339</f>
        <v>10751074</v>
      </c>
      <c r="L339" s="39">
        <f t="shared" si="483"/>
        <v>2458926</v>
      </c>
      <c r="M339" s="41">
        <f t="shared" si="484"/>
        <v>0.8138587433762301</v>
      </c>
      <c r="N339" s="42"/>
      <c r="O339" s="36"/>
    </row>
    <row r="340" spans="1:15" ht="19.5" thickTop="1" thickBot="1" x14ac:dyDescent="0.3">
      <c r="A340" s="12" t="str">
        <f t="shared" si="576"/>
        <v>b</v>
      </c>
      <c r="B340" s="20" t="s">
        <v>0</v>
      </c>
      <c r="C340" s="43" t="s">
        <v>5</v>
      </c>
      <c r="D340" s="22">
        <f t="shared" ref="D340:H340" si="615">SUM(D344,D347,D350)</f>
        <v>0</v>
      </c>
      <c r="E340" s="22">
        <f t="shared" ref="E340" si="616">SUM(E344,E347,E350)</f>
        <v>0</v>
      </c>
      <c r="F340" s="23">
        <f t="shared" si="615"/>
        <v>13480000</v>
      </c>
      <c r="G340" s="23">
        <f t="shared" ref="G340" si="617">SUM(G344,G347,G350)</f>
        <v>13480000</v>
      </c>
      <c r="H340" s="22">
        <f t="shared" si="615"/>
        <v>13210000</v>
      </c>
      <c r="I340" s="22">
        <f t="shared" ref="I340:J340" si="618">SUM(I344,I347,I350)</f>
        <v>4165770</v>
      </c>
      <c r="J340" s="22">
        <f t="shared" si="618"/>
        <v>6585304</v>
      </c>
      <c r="K340" s="22">
        <f t="shared" si="614"/>
        <v>10751074</v>
      </c>
      <c r="L340" s="22">
        <f t="shared" si="483"/>
        <v>2458926</v>
      </c>
      <c r="M340" s="24">
        <f t="shared" si="484"/>
        <v>0.8138587433762301</v>
      </c>
      <c r="N340" s="25"/>
      <c r="O340" s="12"/>
    </row>
    <row r="341" spans="1:15" ht="19.5" thickTop="1" thickBot="1" x14ac:dyDescent="0.3">
      <c r="A341" s="12" t="str">
        <f t="shared" si="576"/>
        <v>b</v>
      </c>
      <c r="B341" s="20" t="s">
        <v>0</v>
      </c>
      <c r="C341" s="45" t="s">
        <v>7</v>
      </c>
      <c r="D341" s="22">
        <f t="shared" ref="D341:H341" si="619">SUM(D348,D351)</f>
        <v>0</v>
      </c>
      <c r="E341" s="22">
        <f t="shared" ref="E341" si="620">SUM(E348,E351)</f>
        <v>0</v>
      </c>
      <c r="F341" s="23">
        <f t="shared" si="619"/>
        <v>5737000</v>
      </c>
      <c r="G341" s="23">
        <f t="shared" ref="G341" si="621">SUM(G348,G351)</f>
        <v>5737000</v>
      </c>
      <c r="H341" s="22">
        <f t="shared" si="619"/>
        <v>5737000</v>
      </c>
      <c r="I341" s="22">
        <f t="shared" ref="I341:J341" si="622">SUM(I348,I351)</f>
        <v>1551696</v>
      </c>
      <c r="J341" s="22">
        <f t="shared" si="622"/>
        <v>3235304</v>
      </c>
      <c r="K341" s="22">
        <f t="shared" si="614"/>
        <v>4787000</v>
      </c>
      <c r="L341" s="22">
        <f t="shared" si="483"/>
        <v>950000</v>
      </c>
      <c r="M341" s="24">
        <f t="shared" si="484"/>
        <v>0.83440822729649644</v>
      </c>
      <c r="N341" s="25"/>
      <c r="O341" s="12"/>
    </row>
    <row r="342" spans="1:15" ht="19.5" thickTop="1" thickBot="1" x14ac:dyDescent="0.3">
      <c r="A342" s="12" t="str">
        <f t="shared" si="576"/>
        <v>b</v>
      </c>
      <c r="B342" s="20" t="s">
        <v>0</v>
      </c>
      <c r="C342" s="45" t="s">
        <v>10</v>
      </c>
      <c r="D342" s="22">
        <f t="shared" ref="D342:H342" si="623">SUM(D345)</f>
        <v>0</v>
      </c>
      <c r="E342" s="22">
        <f t="shared" ref="E342" si="624">SUM(E345)</f>
        <v>0</v>
      </c>
      <c r="F342" s="23">
        <f t="shared" si="623"/>
        <v>7743000</v>
      </c>
      <c r="G342" s="23">
        <f t="shared" ref="G342" si="625">SUM(G345)</f>
        <v>7743000</v>
      </c>
      <c r="H342" s="22">
        <f t="shared" si="623"/>
        <v>7473000</v>
      </c>
      <c r="I342" s="22">
        <f t="shared" ref="I342:J342" si="626">SUM(I345)</f>
        <v>2614074</v>
      </c>
      <c r="J342" s="22">
        <f t="shared" si="626"/>
        <v>3350000</v>
      </c>
      <c r="K342" s="22">
        <f t="shared" si="614"/>
        <v>5964074</v>
      </c>
      <c r="L342" s="22">
        <f t="shared" si="483"/>
        <v>1508926</v>
      </c>
      <c r="M342" s="24">
        <f t="shared" si="484"/>
        <v>0.79808296534189749</v>
      </c>
      <c r="N342" s="25"/>
      <c r="O342" s="12"/>
    </row>
    <row r="343" spans="1:15" s="7" customFormat="1" ht="27.75" customHeight="1" thickTop="1" thickBot="1" x14ac:dyDescent="0.3">
      <c r="A343" s="36" t="str">
        <f t="shared" si="576"/>
        <v>b</v>
      </c>
      <c r="B343" s="37" t="s">
        <v>155</v>
      </c>
      <c r="C343" s="46" t="s">
        <v>156</v>
      </c>
      <c r="D343" s="39">
        <f t="shared" ref="D343:E344" si="627">SUM(D344)</f>
        <v>0</v>
      </c>
      <c r="E343" s="39">
        <f t="shared" si="627"/>
        <v>0</v>
      </c>
      <c r="F343" s="40">
        <f t="shared" ref="F343:J344" si="628">SUM(F344)</f>
        <v>7743000</v>
      </c>
      <c r="G343" s="40">
        <f t="shared" si="628"/>
        <v>7743000</v>
      </c>
      <c r="H343" s="39">
        <f t="shared" si="628"/>
        <v>7473000</v>
      </c>
      <c r="I343" s="39">
        <f t="shared" si="628"/>
        <v>2614074</v>
      </c>
      <c r="J343" s="39">
        <f t="shared" si="628"/>
        <v>3350000</v>
      </c>
      <c r="K343" s="39">
        <f t="shared" si="614"/>
        <v>5964074</v>
      </c>
      <c r="L343" s="39">
        <f t="shared" si="483"/>
        <v>1508926</v>
      </c>
      <c r="M343" s="41">
        <f t="shared" si="484"/>
        <v>0.79808296534189749</v>
      </c>
      <c r="N343" s="42"/>
      <c r="O343" s="36" t="s">
        <v>253</v>
      </c>
    </row>
    <row r="344" spans="1:15" ht="19.5" thickTop="1" thickBot="1" x14ac:dyDescent="0.3">
      <c r="A344" s="12" t="str">
        <f t="shared" si="576"/>
        <v>b</v>
      </c>
      <c r="B344" s="20" t="s">
        <v>0</v>
      </c>
      <c r="C344" s="45" t="s">
        <v>5</v>
      </c>
      <c r="D344" s="22">
        <f t="shared" si="627"/>
        <v>0</v>
      </c>
      <c r="E344" s="22">
        <f t="shared" si="627"/>
        <v>0</v>
      </c>
      <c r="F344" s="23">
        <f t="shared" si="628"/>
        <v>7743000</v>
      </c>
      <c r="G344" s="23">
        <f t="shared" si="628"/>
        <v>7743000</v>
      </c>
      <c r="H344" s="22">
        <f t="shared" si="628"/>
        <v>7473000</v>
      </c>
      <c r="I344" s="22">
        <f t="shared" si="628"/>
        <v>2614074</v>
      </c>
      <c r="J344" s="22">
        <f t="shared" si="628"/>
        <v>3350000</v>
      </c>
      <c r="K344" s="22">
        <f t="shared" si="614"/>
        <v>5964074</v>
      </c>
      <c r="L344" s="22">
        <f t="shared" si="483"/>
        <v>1508926</v>
      </c>
      <c r="M344" s="24">
        <f t="shared" si="484"/>
        <v>0.79808296534189749</v>
      </c>
      <c r="N344" s="25"/>
      <c r="O344" s="36" t="s">
        <v>253</v>
      </c>
    </row>
    <row r="345" spans="1:15" ht="19.5" thickTop="1" thickBot="1" x14ac:dyDescent="0.3">
      <c r="A345" s="12" t="str">
        <f t="shared" si="576"/>
        <v>b</v>
      </c>
      <c r="B345" s="20" t="s">
        <v>0</v>
      </c>
      <c r="C345" s="47" t="s">
        <v>10</v>
      </c>
      <c r="D345" s="22"/>
      <c r="E345" s="22"/>
      <c r="F345" s="23">
        <v>7743000</v>
      </c>
      <c r="G345" s="23">
        <v>7743000</v>
      </c>
      <c r="H345" s="22">
        <f>7743000-270000</f>
        <v>7473000</v>
      </c>
      <c r="I345" s="22">
        <v>2614074</v>
      </c>
      <c r="J345" s="22">
        <v>3350000</v>
      </c>
      <c r="K345" s="22">
        <f t="shared" si="614"/>
        <v>5964074</v>
      </c>
      <c r="L345" s="52">
        <f t="shared" ref="L345:L408" si="629">H345-K345</f>
        <v>1508926</v>
      </c>
      <c r="M345" s="24">
        <f t="shared" ref="M345:M408" si="630">K345/H345</f>
        <v>0.79808296534189749</v>
      </c>
      <c r="N345" s="25" t="s">
        <v>292</v>
      </c>
      <c r="O345" s="36" t="s">
        <v>253</v>
      </c>
    </row>
    <row r="346" spans="1:15" s="7" customFormat="1" ht="91.5" thickTop="1" thickBot="1" x14ac:dyDescent="0.3">
      <c r="A346" s="36" t="str">
        <f t="shared" si="576"/>
        <v>b</v>
      </c>
      <c r="B346" s="37" t="s">
        <v>157</v>
      </c>
      <c r="C346" s="46" t="s">
        <v>158</v>
      </c>
      <c r="D346" s="39">
        <f t="shared" ref="D346:E347" si="631">SUM(D347)</f>
        <v>0</v>
      </c>
      <c r="E346" s="39">
        <f t="shared" si="631"/>
        <v>0</v>
      </c>
      <c r="F346" s="40">
        <f t="shared" ref="F346:J347" si="632">SUM(F347)</f>
        <v>3317000</v>
      </c>
      <c r="G346" s="40">
        <f t="shared" si="632"/>
        <v>3317000</v>
      </c>
      <c r="H346" s="39">
        <f t="shared" si="632"/>
        <v>3317000</v>
      </c>
      <c r="I346" s="39">
        <f t="shared" si="632"/>
        <v>772964</v>
      </c>
      <c r="J346" s="39">
        <f t="shared" si="632"/>
        <v>1594036</v>
      </c>
      <c r="K346" s="39">
        <f t="shared" si="614"/>
        <v>2367000</v>
      </c>
      <c r="L346" s="39">
        <f t="shared" si="629"/>
        <v>950000</v>
      </c>
      <c r="M346" s="41">
        <f t="shared" si="630"/>
        <v>0.71359662345492914</v>
      </c>
      <c r="N346" s="42"/>
      <c r="O346" s="36" t="s">
        <v>252</v>
      </c>
    </row>
    <row r="347" spans="1:15" ht="19.5" thickTop="1" thickBot="1" x14ac:dyDescent="0.3">
      <c r="A347" s="12" t="str">
        <f t="shared" si="576"/>
        <v>b</v>
      </c>
      <c r="B347" s="20" t="s">
        <v>0</v>
      </c>
      <c r="C347" s="45" t="s">
        <v>5</v>
      </c>
      <c r="D347" s="22">
        <f t="shared" si="631"/>
        <v>0</v>
      </c>
      <c r="E347" s="22">
        <f t="shared" si="631"/>
        <v>0</v>
      </c>
      <c r="F347" s="23">
        <f t="shared" si="632"/>
        <v>3317000</v>
      </c>
      <c r="G347" s="23">
        <f t="shared" si="632"/>
        <v>3317000</v>
      </c>
      <c r="H347" s="22">
        <f t="shared" si="632"/>
        <v>3317000</v>
      </c>
      <c r="I347" s="22">
        <f t="shared" si="632"/>
        <v>772964</v>
      </c>
      <c r="J347" s="22">
        <f t="shared" si="632"/>
        <v>1594036</v>
      </c>
      <c r="K347" s="22">
        <f t="shared" si="614"/>
        <v>2367000</v>
      </c>
      <c r="L347" s="22">
        <f t="shared" si="629"/>
        <v>950000</v>
      </c>
      <c r="M347" s="24">
        <f t="shared" si="630"/>
        <v>0.71359662345492914</v>
      </c>
      <c r="N347" s="25"/>
      <c r="O347" s="36" t="s">
        <v>252</v>
      </c>
    </row>
    <row r="348" spans="1:15" ht="19.5" thickTop="1" thickBot="1" x14ac:dyDescent="0.3">
      <c r="A348" s="12" t="str">
        <f t="shared" si="576"/>
        <v>b</v>
      </c>
      <c r="B348" s="20" t="s">
        <v>0</v>
      </c>
      <c r="C348" s="47" t="s">
        <v>7</v>
      </c>
      <c r="D348" s="22"/>
      <c r="E348" s="22"/>
      <c r="F348" s="23">
        <v>3317000</v>
      </c>
      <c r="G348" s="23">
        <v>3317000</v>
      </c>
      <c r="H348" s="22">
        <v>3317000</v>
      </c>
      <c r="I348" s="22">
        <v>772964</v>
      </c>
      <c r="J348" s="22">
        <v>1594036</v>
      </c>
      <c r="K348" s="22">
        <f t="shared" si="614"/>
        <v>2367000</v>
      </c>
      <c r="L348" s="22">
        <f t="shared" si="629"/>
        <v>950000</v>
      </c>
      <c r="M348" s="24">
        <f t="shared" si="630"/>
        <v>0.71359662345492914</v>
      </c>
      <c r="N348" s="25"/>
      <c r="O348" s="36" t="s">
        <v>252</v>
      </c>
    </row>
    <row r="349" spans="1:15" s="7" customFormat="1" ht="145.5" thickTop="1" thickBot="1" x14ac:dyDescent="0.3">
      <c r="A349" s="36" t="str">
        <f t="shared" si="576"/>
        <v>b</v>
      </c>
      <c r="B349" s="37" t="s">
        <v>159</v>
      </c>
      <c r="C349" s="46" t="s">
        <v>160</v>
      </c>
      <c r="D349" s="39">
        <f t="shared" ref="D349:E349" si="633">SUM(D350)</f>
        <v>0</v>
      </c>
      <c r="E349" s="39">
        <f t="shared" si="633"/>
        <v>0</v>
      </c>
      <c r="F349" s="40">
        <f t="shared" ref="F349:G349" si="634">SUM(F350)</f>
        <v>2420000</v>
      </c>
      <c r="G349" s="40">
        <f t="shared" si="634"/>
        <v>2420000</v>
      </c>
      <c r="H349" s="39">
        <f t="shared" ref="H349" si="635">SUM(H350)</f>
        <v>2420000</v>
      </c>
      <c r="I349" s="39">
        <f t="shared" ref="I349:J349" si="636">SUM(I350)</f>
        <v>778732</v>
      </c>
      <c r="J349" s="39">
        <f t="shared" si="636"/>
        <v>1641268</v>
      </c>
      <c r="K349" s="39">
        <f t="shared" si="614"/>
        <v>2420000</v>
      </c>
      <c r="L349" s="39">
        <f t="shared" si="629"/>
        <v>0</v>
      </c>
      <c r="M349" s="41">
        <f t="shared" si="630"/>
        <v>1</v>
      </c>
      <c r="N349" s="42"/>
      <c r="O349" s="36" t="s">
        <v>252</v>
      </c>
    </row>
    <row r="350" spans="1:15" ht="19.5" thickTop="1" thickBot="1" x14ac:dyDescent="0.3">
      <c r="A350" s="12" t="str">
        <f t="shared" si="576"/>
        <v>b</v>
      </c>
      <c r="B350" s="20" t="s">
        <v>0</v>
      </c>
      <c r="C350" s="45" t="s">
        <v>5</v>
      </c>
      <c r="D350" s="22">
        <f t="shared" ref="D350:E350" si="637">SUM(D351:D351)</f>
        <v>0</v>
      </c>
      <c r="E350" s="22">
        <f t="shared" si="637"/>
        <v>0</v>
      </c>
      <c r="F350" s="23">
        <f t="shared" ref="F350:G350" si="638">SUM(F351:F351)</f>
        <v>2420000</v>
      </c>
      <c r="G350" s="23">
        <f t="shared" si="638"/>
        <v>2420000</v>
      </c>
      <c r="H350" s="22">
        <f t="shared" ref="H350" si="639">SUM(H351:H351)</f>
        <v>2420000</v>
      </c>
      <c r="I350" s="22">
        <f t="shared" ref="I350:J350" si="640">SUM(I351:I351)</f>
        <v>778732</v>
      </c>
      <c r="J350" s="22">
        <f t="shared" si="640"/>
        <v>1641268</v>
      </c>
      <c r="K350" s="22">
        <f t="shared" si="614"/>
        <v>2420000</v>
      </c>
      <c r="L350" s="22">
        <f t="shared" si="629"/>
        <v>0</v>
      </c>
      <c r="M350" s="24">
        <f t="shared" si="630"/>
        <v>1</v>
      </c>
      <c r="N350" s="25"/>
      <c r="O350" s="36" t="s">
        <v>252</v>
      </c>
    </row>
    <row r="351" spans="1:15" ht="19.5" thickTop="1" thickBot="1" x14ac:dyDescent="0.3">
      <c r="A351" s="12" t="str">
        <f t="shared" ref="A351:A382" si="641">IF(D351+F351+H351+I351+J351+K351&lt;=0,"a","b")</f>
        <v>b</v>
      </c>
      <c r="B351" s="20" t="s">
        <v>0</v>
      </c>
      <c r="C351" s="47" t="s">
        <v>7</v>
      </c>
      <c r="D351" s="22"/>
      <c r="E351" s="22"/>
      <c r="F351" s="23">
        <v>2420000</v>
      </c>
      <c r="G351" s="23">
        <v>2420000</v>
      </c>
      <c r="H351" s="22">
        <v>2420000</v>
      </c>
      <c r="I351" s="22">
        <v>778732</v>
      </c>
      <c r="J351" s="22">
        <v>1641268</v>
      </c>
      <c r="K351" s="22">
        <f t="shared" si="614"/>
        <v>2420000</v>
      </c>
      <c r="L351" s="22">
        <f t="shared" si="629"/>
        <v>0</v>
      </c>
      <c r="M351" s="24">
        <f t="shared" si="630"/>
        <v>1</v>
      </c>
      <c r="N351" s="25"/>
      <c r="O351" s="36" t="s">
        <v>252</v>
      </c>
    </row>
    <row r="352" spans="1:15" s="7" customFormat="1" ht="26.25" customHeight="1" thickTop="1" thickBot="1" x14ac:dyDescent="0.3">
      <c r="A352" s="36" t="str">
        <f t="shared" si="641"/>
        <v>b</v>
      </c>
      <c r="B352" s="37" t="s">
        <v>161</v>
      </c>
      <c r="C352" s="44" t="s">
        <v>162</v>
      </c>
      <c r="D352" s="39">
        <f t="shared" ref="D352:H352" si="642">SUM(D356,D360)</f>
        <v>3</v>
      </c>
      <c r="E352" s="39">
        <f t="shared" ref="E352" si="643">SUM(E356,E360)</f>
        <v>65283</v>
      </c>
      <c r="F352" s="40">
        <f t="shared" si="642"/>
        <v>8000000</v>
      </c>
      <c r="G352" s="40">
        <f t="shared" ref="G352" si="644">SUM(G356,G360)</f>
        <v>8000000</v>
      </c>
      <c r="H352" s="39">
        <f t="shared" si="642"/>
        <v>7850000</v>
      </c>
      <c r="I352" s="39">
        <f t="shared" ref="I352:J352" si="645">SUM(I356,I360)</f>
        <v>3242793</v>
      </c>
      <c r="J352" s="39">
        <f t="shared" si="645"/>
        <v>4115446</v>
      </c>
      <c r="K352" s="39">
        <f t="shared" si="614"/>
        <v>7358239</v>
      </c>
      <c r="L352" s="39">
        <f t="shared" si="629"/>
        <v>491761</v>
      </c>
      <c r="M352" s="41">
        <f t="shared" si="630"/>
        <v>0.93735528662420387</v>
      </c>
      <c r="N352" s="42"/>
      <c r="O352" s="36"/>
    </row>
    <row r="353" spans="1:15" ht="19.5" thickTop="1" thickBot="1" x14ac:dyDescent="0.3">
      <c r="A353" s="12" t="str">
        <f t="shared" si="641"/>
        <v>b</v>
      </c>
      <c r="B353" s="20" t="s">
        <v>0</v>
      </c>
      <c r="C353" s="43" t="s">
        <v>5</v>
      </c>
      <c r="D353" s="22">
        <f t="shared" ref="D353:H353" si="646">SUM(D357,D361)</f>
        <v>3</v>
      </c>
      <c r="E353" s="22">
        <f t="shared" ref="E353" si="647">SUM(E357,E361)</f>
        <v>65283</v>
      </c>
      <c r="F353" s="23">
        <f t="shared" si="646"/>
        <v>8000000</v>
      </c>
      <c r="G353" s="23">
        <f t="shared" ref="G353" si="648">SUM(G357,G361)</f>
        <v>8000000</v>
      </c>
      <c r="H353" s="22">
        <f t="shared" si="646"/>
        <v>7850000</v>
      </c>
      <c r="I353" s="22">
        <f t="shared" ref="I353:J353" si="649">SUM(I357,I361)</f>
        <v>3242793</v>
      </c>
      <c r="J353" s="22">
        <f t="shared" si="649"/>
        <v>4115446</v>
      </c>
      <c r="K353" s="22">
        <f t="shared" si="614"/>
        <v>7358239</v>
      </c>
      <c r="L353" s="22">
        <f t="shared" si="629"/>
        <v>491761</v>
      </c>
      <c r="M353" s="24">
        <f t="shared" si="630"/>
        <v>0.93735528662420387</v>
      </c>
      <c r="N353" s="25"/>
      <c r="O353" s="12"/>
    </row>
    <row r="354" spans="1:15" ht="19.5" thickTop="1" thickBot="1" x14ac:dyDescent="0.3">
      <c r="A354" s="12" t="str">
        <f t="shared" si="641"/>
        <v>b</v>
      </c>
      <c r="B354" s="20" t="s">
        <v>0</v>
      </c>
      <c r="C354" s="45" t="s">
        <v>7</v>
      </c>
      <c r="D354" s="22">
        <f t="shared" ref="D354:H354" si="650">SUM(D358,D362)</f>
        <v>0</v>
      </c>
      <c r="E354" s="22">
        <f t="shared" ref="E354" si="651">SUM(E358,E362)</f>
        <v>15276</v>
      </c>
      <c r="F354" s="23">
        <f t="shared" si="650"/>
        <v>100000</v>
      </c>
      <c r="G354" s="23">
        <f t="shared" ref="G354" si="652">SUM(G358,G362)</f>
        <v>100000</v>
      </c>
      <c r="H354" s="22">
        <f t="shared" si="650"/>
        <v>181000</v>
      </c>
      <c r="I354" s="22">
        <f t="shared" ref="I354:J354" si="653">SUM(I358,I362)</f>
        <v>61135</v>
      </c>
      <c r="J354" s="22">
        <f t="shared" si="653"/>
        <v>87760</v>
      </c>
      <c r="K354" s="22">
        <f t="shared" si="614"/>
        <v>148895</v>
      </c>
      <c r="L354" s="22">
        <f t="shared" si="629"/>
        <v>32105</v>
      </c>
      <c r="M354" s="24">
        <f t="shared" si="630"/>
        <v>0.82262430939226516</v>
      </c>
      <c r="N354" s="25"/>
      <c r="O354" s="12"/>
    </row>
    <row r="355" spans="1:15" ht="19.5" thickTop="1" thickBot="1" x14ac:dyDescent="0.3">
      <c r="A355" s="12" t="str">
        <f t="shared" si="641"/>
        <v>b</v>
      </c>
      <c r="B355" s="20" t="s">
        <v>0</v>
      </c>
      <c r="C355" s="45" t="s">
        <v>10</v>
      </c>
      <c r="D355" s="22">
        <f t="shared" ref="D355:H355" si="654">SUM(D359,D363)</f>
        <v>3</v>
      </c>
      <c r="E355" s="22">
        <f t="shared" ref="E355" si="655">SUM(E359,E363)</f>
        <v>50007</v>
      </c>
      <c r="F355" s="23">
        <f t="shared" si="654"/>
        <v>7900000</v>
      </c>
      <c r="G355" s="23">
        <f t="shared" ref="G355" si="656">SUM(G359,G363)</f>
        <v>7900000</v>
      </c>
      <c r="H355" s="22">
        <f t="shared" si="654"/>
        <v>7669000</v>
      </c>
      <c r="I355" s="22">
        <f t="shared" ref="I355:J355" si="657">SUM(I359,I363)</f>
        <v>3181658</v>
      </c>
      <c r="J355" s="22">
        <f t="shared" si="657"/>
        <v>4027686</v>
      </c>
      <c r="K355" s="22">
        <f t="shared" si="614"/>
        <v>7209344</v>
      </c>
      <c r="L355" s="22">
        <f t="shared" si="629"/>
        <v>459656</v>
      </c>
      <c r="M355" s="24">
        <f t="shared" si="630"/>
        <v>0.94006311122701791</v>
      </c>
      <c r="N355" s="25"/>
      <c r="O355" s="12"/>
    </row>
    <row r="356" spans="1:15" s="7" customFormat="1" ht="31.5" customHeight="1" thickTop="1" thickBot="1" x14ac:dyDescent="0.3">
      <c r="A356" s="36" t="str">
        <f t="shared" si="641"/>
        <v>b</v>
      </c>
      <c r="B356" s="37" t="s">
        <v>163</v>
      </c>
      <c r="C356" s="46" t="s">
        <v>162</v>
      </c>
      <c r="D356" s="39">
        <f t="shared" ref="D356:E356" si="658">SUM(D357)</f>
        <v>0</v>
      </c>
      <c r="E356" s="39">
        <f t="shared" si="658"/>
        <v>50007</v>
      </c>
      <c r="F356" s="40">
        <f t="shared" ref="F356:G356" si="659">SUM(F357)</f>
        <v>7526000</v>
      </c>
      <c r="G356" s="40">
        <f t="shared" si="659"/>
        <v>7526000</v>
      </c>
      <c r="H356" s="39">
        <f t="shared" ref="H356" si="660">SUM(H357)</f>
        <v>7376000</v>
      </c>
      <c r="I356" s="39">
        <f t="shared" ref="I356:J356" si="661">SUM(I357)</f>
        <v>3226658</v>
      </c>
      <c r="J356" s="39">
        <f t="shared" si="661"/>
        <v>3882912</v>
      </c>
      <c r="K356" s="39">
        <f t="shared" si="614"/>
        <v>7109570</v>
      </c>
      <c r="L356" s="39">
        <f t="shared" si="629"/>
        <v>266430</v>
      </c>
      <c r="M356" s="41">
        <f t="shared" si="630"/>
        <v>0.96387879609544469</v>
      </c>
      <c r="N356" s="42"/>
      <c r="O356" s="36" t="s">
        <v>253</v>
      </c>
    </row>
    <row r="357" spans="1:15" ht="19.5" thickTop="1" thickBot="1" x14ac:dyDescent="0.3">
      <c r="A357" s="12" t="str">
        <f t="shared" si="641"/>
        <v>b</v>
      </c>
      <c r="B357" s="20" t="s">
        <v>0</v>
      </c>
      <c r="C357" s="45" t="s">
        <v>5</v>
      </c>
      <c r="D357" s="22">
        <f t="shared" ref="D357:E357" si="662">SUM(D358:D359)</f>
        <v>0</v>
      </c>
      <c r="E357" s="22">
        <f t="shared" si="662"/>
        <v>50007</v>
      </c>
      <c r="F357" s="23">
        <f t="shared" ref="F357:G357" si="663">SUM(F358:F359)</f>
        <v>7526000</v>
      </c>
      <c r="G357" s="23">
        <f t="shared" si="663"/>
        <v>7526000</v>
      </c>
      <c r="H357" s="22">
        <f t="shared" ref="H357" si="664">SUM(H358:H359)</f>
        <v>7376000</v>
      </c>
      <c r="I357" s="22">
        <f t="shared" ref="I357:J357" si="665">SUM(I358:I359)</f>
        <v>3226658</v>
      </c>
      <c r="J357" s="22">
        <f t="shared" si="665"/>
        <v>3882912</v>
      </c>
      <c r="K357" s="22">
        <f t="shared" si="614"/>
        <v>7109570</v>
      </c>
      <c r="L357" s="22">
        <f t="shared" si="629"/>
        <v>266430</v>
      </c>
      <c r="M357" s="24">
        <f t="shared" si="630"/>
        <v>0.96387879609544469</v>
      </c>
      <c r="N357" s="25"/>
      <c r="O357" s="36" t="s">
        <v>253</v>
      </c>
    </row>
    <row r="358" spans="1:15" ht="19.5" thickTop="1" thickBot="1" x14ac:dyDescent="0.3">
      <c r="A358" s="12" t="str">
        <f t="shared" si="641"/>
        <v>b</v>
      </c>
      <c r="B358" s="20" t="s">
        <v>0</v>
      </c>
      <c r="C358" s="47" t="s">
        <v>7</v>
      </c>
      <c r="D358" s="22"/>
      <c r="E358" s="22"/>
      <c r="F358" s="23">
        <v>0</v>
      </c>
      <c r="G358" s="23">
        <v>0</v>
      </c>
      <c r="H358" s="22">
        <v>81000</v>
      </c>
      <c r="I358" s="22">
        <v>45000</v>
      </c>
      <c r="J358" s="22">
        <v>36000</v>
      </c>
      <c r="K358" s="22">
        <f t="shared" si="614"/>
        <v>81000</v>
      </c>
      <c r="L358" s="22">
        <f t="shared" si="629"/>
        <v>0</v>
      </c>
      <c r="M358" s="24">
        <f t="shared" si="630"/>
        <v>1</v>
      </c>
      <c r="N358" s="25"/>
      <c r="O358" s="36" t="s">
        <v>253</v>
      </c>
    </row>
    <row r="359" spans="1:15" ht="19.5" thickTop="1" thickBot="1" x14ac:dyDescent="0.3">
      <c r="A359" s="12" t="str">
        <f t="shared" si="641"/>
        <v>b</v>
      </c>
      <c r="B359" s="20" t="s">
        <v>0</v>
      </c>
      <c r="C359" s="47" t="s">
        <v>10</v>
      </c>
      <c r="D359" s="22"/>
      <c r="E359" s="22">
        <v>50007</v>
      </c>
      <c r="F359" s="23">
        <v>7526000</v>
      </c>
      <c r="G359" s="23">
        <v>7526000</v>
      </c>
      <c r="H359" s="22">
        <f>7445000-150000</f>
        <v>7295000</v>
      </c>
      <c r="I359" s="22">
        <v>3181658</v>
      </c>
      <c r="J359" s="22">
        <v>3846912</v>
      </c>
      <c r="K359" s="22">
        <f t="shared" si="614"/>
        <v>7028570</v>
      </c>
      <c r="L359" s="22">
        <f t="shared" si="629"/>
        <v>266430</v>
      </c>
      <c r="M359" s="24">
        <f t="shared" si="630"/>
        <v>0.9634777244688143</v>
      </c>
      <c r="N359" s="25"/>
      <c r="O359" s="36" t="s">
        <v>253</v>
      </c>
    </row>
    <row r="360" spans="1:15" s="7" customFormat="1" ht="91.5" thickTop="1" thickBot="1" x14ac:dyDescent="0.3">
      <c r="A360" s="36" t="str">
        <f t="shared" si="641"/>
        <v>b</v>
      </c>
      <c r="B360" s="37" t="s">
        <v>164</v>
      </c>
      <c r="C360" s="46" t="s">
        <v>165</v>
      </c>
      <c r="D360" s="39">
        <f t="shared" ref="D360:E360" si="666">SUM(D361)</f>
        <v>3</v>
      </c>
      <c r="E360" s="39">
        <f t="shared" si="666"/>
        <v>15276</v>
      </c>
      <c r="F360" s="40">
        <f t="shared" ref="F360:G360" si="667">SUM(F361)</f>
        <v>474000</v>
      </c>
      <c r="G360" s="40">
        <f t="shared" si="667"/>
        <v>474000</v>
      </c>
      <c r="H360" s="39">
        <f t="shared" ref="H360" si="668">SUM(H361)</f>
        <v>474000</v>
      </c>
      <c r="I360" s="39">
        <f t="shared" ref="I360:J360" si="669">SUM(I361)</f>
        <v>16135</v>
      </c>
      <c r="J360" s="39">
        <f t="shared" si="669"/>
        <v>232534</v>
      </c>
      <c r="K360" s="39">
        <f t="shared" si="614"/>
        <v>248669</v>
      </c>
      <c r="L360" s="39">
        <f t="shared" si="629"/>
        <v>225331</v>
      </c>
      <c r="M360" s="41">
        <f t="shared" si="630"/>
        <v>0.52461814345991564</v>
      </c>
      <c r="N360" s="42"/>
      <c r="O360" s="36" t="s">
        <v>252</v>
      </c>
    </row>
    <row r="361" spans="1:15" ht="19.5" thickTop="1" thickBot="1" x14ac:dyDescent="0.3">
      <c r="A361" s="12" t="str">
        <f t="shared" si="641"/>
        <v>b</v>
      </c>
      <c r="B361" s="20" t="s">
        <v>0</v>
      </c>
      <c r="C361" s="45" t="s">
        <v>5</v>
      </c>
      <c r="D361" s="22">
        <f t="shared" ref="D361:E361" si="670">SUM(D362:D363)</f>
        <v>3</v>
      </c>
      <c r="E361" s="22">
        <f t="shared" si="670"/>
        <v>15276</v>
      </c>
      <c r="F361" s="23">
        <f t="shared" ref="F361:G361" si="671">SUM(F362:F363)</f>
        <v>474000</v>
      </c>
      <c r="G361" s="23">
        <f t="shared" si="671"/>
        <v>474000</v>
      </c>
      <c r="H361" s="22">
        <f t="shared" ref="H361" si="672">SUM(H362:H363)</f>
        <v>474000</v>
      </c>
      <c r="I361" s="22">
        <f t="shared" ref="I361:J361" si="673">SUM(I362:I363)</f>
        <v>16135</v>
      </c>
      <c r="J361" s="22">
        <f t="shared" si="673"/>
        <v>232534</v>
      </c>
      <c r="K361" s="22">
        <f t="shared" si="614"/>
        <v>248669</v>
      </c>
      <c r="L361" s="22">
        <f t="shared" si="629"/>
        <v>225331</v>
      </c>
      <c r="M361" s="24">
        <f t="shared" si="630"/>
        <v>0.52461814345991564</v>
      </c>
      <c r="N361" s="25"/>
      <c r="O361" s="36" t="s">
        <v>252</v>
      </c>
    </row>
    <row r="362" spans="1:15" ht="19.5" thickTop="1" thickBot="1" x14ac:dyDescent="0.3">
      <c r="A362" s="12" t="str">
        <f t="shared" si="641"/>
        <v>b</v>
      </c>
      <c r="B362" s="20" t="s">
        <v>0</v>
      </c>
      <c r="C362" s="47" t="s">
        <v>7</v>
      </c>
      <c r="D362" s="22"/>
      <c r="E362" s="22">
        <v>15276</v>
      </c>
      <c r="F362" s="23">
        <v>100000</v>
      </c>
      <c r="G362" s="23">
        <v>100000</v>
      </c>
      <c r="H362" s="22">
        <v>100000</v>
      </c>
      <c r="I362" s="22">
        <v>16135</v>
      </c>
      <c r="J362" s="22">
        <v>51760</v>
      </c>
      <c r="K362" s="22">
        <f t="shared" si="614"/>
        <v>67895</v>
      </c>
      <c r="L362" s="22">
        <f t="shared" si="629"/>
        <v>32105</v>
      </c>
      <c r="M362" s="24">
        <f t="shared" si="630"/>
        <v>0.67895000000000005</v>
      </c>
      <c r="N362" s="25"/>
      <c r="O362" s="36" t="s">
        <v>252</v>
      </c>
    </row>
    <row r="363" spans="1:15" ht="19.5" thickTop="1" thickBot="1" x14ac:dyDescent="0.3">
      <c r="A363" s="12" t="str">
        <f t="shared" si="641"/>
        <v>b</v>
      </c>
      <c r="B363" s="20" t="s">
        <v>0</v>
      </c>
      <c r="C363" s="47" t="s">
        <v>10</v>
      </c>
      <c r="D363" s="22">
        <v>3</v>
      </c>
      <c r="E363" s="22"/>
      <c r="F363" s="23">
        <v>374000</v>
      </c>
      <c r="G363" s="23">
        <v>374000</v>
      </c>
      <c r="H363" s="22">
        <v>374000</v>
      </c>
      <c r="I363" s="22"/>
      <c r="J363" s="22">
        <v>180774</v>
      </c>
      <c r="K363" s="22">
        <f t="shared" si="614"/>
        <v>180774</v>
      </c>
      <c r="L363" s="22">
        <f t="shared" si="629"/>
        <v>193226</v>
      </c>
      <c r="M363" s="24">
        <f t="shared" si="630"/>
        <v>0.4833529411764706</v>
      </c>
      <c r="N363" s="25"/>
      <c r="O363" s="36" t="s">
        <v>252</v>
      </c>
    </row>
    <row r="364" spans="1:15" s="7" customFormat="1" ht="31.5" customHeight="1" thickTop="1" thickBot="1" x14ac:dyDescent="0.3">
      <c r="A364" s="36" t="str">
        <f t="shared" si="641"/>
        <v>b</v>
      </c>
      <c r="B364" s="37" t="s">
        <v>166</v>
      </c>
      <c r="C364" s="44" t="s">
        <v>167</v>
      </c>
      <c r="D364" s="39">
        <f t="shared" ref="D364:E364" si="674">SUM(D365)</f>
        <v>4670</v>
      </c>
      <c r="E364" s="39">
        <f t="shared" si="674"/>
        <v>1000</v>
      </c>
      <c r="F364" s="40">
        <f t="shared" ref="F364:G364" si="675">SUM(F365)</f>
        <v>12150000</v>
      </c>
      <c r="G364" s="40">
        <f t="shared" si="675"/>
        <v>12150000</v>
      </c>
      <c r="H364" s="39">
        <f t="shared" ref="H364" si="676">SUM(H365)</f>
        <v>11760000</v>
      </c>
      <c r="I364" s="39">
        <f t="shared" ref="I364:J364" si="677">SUM(I365)</f>
        <v>4686011</v>
      </c>
      <c r="J364" s="39">
        <f t="shared" si="677"/>
        <v>7060848</v>
      </c>
      <c r="K364" s="39">
        <f t="shared" si="614"/>
        <v>11746859</v>
      </c>
      <c r="L364" s="39">
        <f t="shared" si="629"/>
        <v>13141</v>
      </c>
      <c r="M364" s="41">
        <f t="shared" si="630"/>
        <v>0.99888256802721087</v>
      </c>
      <c r="N364" s="42"/>
      <c r="O364" s="36" t="s">
        <v>253</v>
      </c>
    </row>
    <row r="365" spans="1:15" ht="19.5" thickTop="1" thickBot="1" x14ac:dyDescent="0.3">
      <c r="A365" s="12" t="str">
        <f t="shared" si="641"/>
        <v>b</v>
      </c>
      <c r="B365" s="20" t="s">
        <v>0</v>
      </c>
      <c r="C365" s="43" t="s">
        <v>5</v>
      </c>
      <c r="D365" s="22">
        <f t="shared" ref="D365:E365" si="678">SUM(D366:D367)</f>
        <v>4670</v>
      </c>
      <c r="E365" s="22">
        <f t="shared" si="678"/>
        <v>1000</v>
      </c>
      <c r="F365" s="23">
        <f t="shared" ref="F365:G365" si="679">SUM(F366:F367)</f>
        <v>12150000</v>
      </c>
      <c r="G365" s="23">
        <f t="shared" si="679"/>
        <v>12150000</v>
      </c>
      <c r="H365" s="22">
        <f t="shared" ref="H365" si="680">SUM(H366:H367)</f>
        <v>11760000</v>
      </c>
      <c r="I365" s="22">
        <f t="shared" ref="I365:J365" si="681">SUM(I366:I367)</f>
        <v>4686011</v>
      </c>
      <c r="J365" s="22">
        <f t="shared" si="681"/>
        <v>7060848</v>
      </c>
      <c r="K365" s="22">
        <f t="shared" si="614"/>
        <v>11746859</v>
      </c>
      <c r="L365" s="22">
        <f t="shared" si="629"/>
        <v>13141</v>
      </c>
      <c r="M365" s="24">
        <f t="shared" si="630"/>
        <v>0.99888256802721087</v>
      </c>
      <c r="N365" s="25"/>
      <c r="O365" s="36" t="s">
        <v>253</v>
      </c>
    </row>
    <row r="366" spans="1:15" ht="19.5" thickTop="1" thickBot="1" x14ac:dyDescent="0.3">
      <c r="A366" s="12" t="str">
        <f t="shared" si="641"/>
        <v>b</v>
      </c>
      <c r="B366" s="20" t="s">
        <v>0</v>
      </c>
      <c r="C366" s="45" t="s">
        <v>7</v>
      </c>
      <c r="D366" s="22"/>
      <c r="E366" s="22"/>
      <c r="F366" s="23">
        <v>150000</v>
      </c>
      <c r="G366" s="23">
        <v>150000</v>
      </c>
      <c r="H366" s="22">
        <v>156000</v>
      </c>
      <c r="I366" s="22">
        <v>78000</v>
      </c>
      <c r="J366" s="22">
        <v>78000</v>
      </c>
      <c r="K366" s="22">
        <f t="shared" si="614"/>
        <v>156000</v>
      </c>
      <c r="L366" s="22">
        <f t="shared" si="629"/>
        <v>0</v>
      </c>
      <c r="M366" s="24">
        <f t="shared" si="630"/>
        <v>1</v>
      </c>
      <c r="N366" s="25"/>
      <c r="O366" s="36" t="s">
        <v>253</v>
      </c>
    </row>
    <row r="367" spans="1:15" ht="19.5" thickTop="1" thickBot="1" x14ac:dyDescent="0.3">
      <c r="A367" s="12" t="str">
        <f t="shared" si="641"/>
        <v>b</v>
      </c>
      <c r="B367" s="20" t="s">
        <v>0</v>
      </c>
      <c r="C367" s="45" t="s">
        <v>10</v>
      </c>
      <c r="D367" s="22">
        <v>4670</v>
      </c>
      <c r="E367" s="22">
        <v>1000</v>
      </c>
      <c r="F367" s="23">
        <v>12000000</v>
      </c>
      <c r="G367" s="23">
        <v>12000000</v>
      </c>
      <c r="H367" s="22">
        <v>11604000</v>
      </c>
      <c r="I367" s="22">
        <v>4608011</v>
      </c>
      <c r="J367" s="22">
        <v>6982848</v>
      </c>
      <c r="K367" s="22">
        <f t="shared" si="614"/>
        <v>11590859</v>
      </c>
      <c r="L367" s="22">
        <f t="shared" si="629"/>
        <v>13141</v>
      </c>
      <c r="M367" s="24">
        <f t="shared" si="630"/>
        <v>0.99886754567390557</v>
      </c>
      <c r="N367" s="25"/>
      <c r="O367" s="36" t="s">
        <v>253</v>
      </c>
    </row>
    <row r="368" spans="1:15" s="7" customFormat="1" ht="33.75" customHeight="1" thickTop="1" thickBot="1" x14ac:dyDescent="0.3">
      <c r="A368" s="36" t="str">
        <f t="shared" si="641"/>
        <v>b</v>
      </c>
      <c r="B368" s="37" t="s">
        <v>168</v>
      </c>
      <c r="C368" s="44" t="s">
        <v>169</v>
      </c>
      <c r="D368" s="39">
        <f t="shared" ref="D368:E368" si="682">SUM(D369)</f>
        <v>0</v>
      </c>
      <c r="E368" s="39">
        <f t="shared" si="682"/>
        <v>0</v>
      </c>
      <c r="F368" s="40">
        <f t="shared" ref="F368:G368" si="683">SUM(F369)</f>
        <v>1240000</v>
      </c>
      <c r="G368" s="40">
        <f t="shared" si="683"/>
        <v>1240000</v>
      </c>
      <c r="H368" s="39">
        <f t="shared" ref="H368" si="684">SUM(H369)</f>
        <v>1240000</v>
      </c>
      <c r="I368" s="39">
        <f t="shared" ref="I368:J368" si="685">SUM(I369)</f>
        <v>150905</v>
      </c>
      <c r="J368" s="39">
        <f t="shared" si="685"/>
        <v>1083000</v>
      </c>
      <c r="K368" s="39">
        <f t="shared" si="614"/>
        <v>1233905</v>
      </c>
      <c r="L368" s="39">
        <f t="shared" si="629"/>
        <v>6095</v>
      </c>
      <c r="M368" s="41">
        <f t="shared" si="630"/>
        <v>0.9950846774193548</v>
      </c>
      <c r="N368" s="42"/>
      <c r="O368" s="36" t="s">
        <v>252</v>
      </c>
    </row>
    <row r="369" spans="1:15" ht="19.5" thickTop="1" thickBot="1" x14ac:dyDescent="0.3">
      <c r="A369" s="12" t="str">
        <f t="shared" si="641"/>
        <v>b</v>
      </c>
      <c r="B369" s="20" t="s">
        <v>0</v>
      </c>
      <c r="C369" s="43" t="s">
        <v>5</v>
      </c>
      <c r="D369" s="22">
        <f t="shared" ref="D369:E369" si="686">SUM(D370:D371)</f>
        <v>0</v>
      </c>
      <c r="E369" s="22">
        <f t="shared" si="686"/>
        <v>0</v>
      </c>
      <c r="F369" s="23">
        <f t="shared" ref="F369:G369" si="687">SUM(F370:F371)</f>
        <v>1240000</v>
      </c>
      <c r="G369" s="23">
        <f t="shared" si="687"/>
        <v>1240000</v>
      </c>
      <c r="H369" s="22">
        <f t="shared" ref="H369" si="688">SUM(H370:H371)</f>
        <v>1240000</v>
      </c>
      <c r="I369" s="22">
        <f t="shared" ref="I369:J369" si="689">SUM(I370:I371)</f>
        <v>150905</v>
      </c>
      <c r="J369" s="22">
        <f t="shared" si="689"/>
        <v>1083000</v>
      </c>
      <c r="K369" s="22">
        <f t="shared" si="614"/>
        <v>1233905</v>
      </c>
      <c r="L369" s="22">
        <f t="shared" si="629"/>
        <v>6095</v>
      </c>
      <c r="M369" s="24">
        <f t="shared" si="630"/>
        <v>0.9950846774193548</v>
      </c>
      <c r="N369" s="25"/>
      <c r="O369" s="36" t="s">
        <v>252</v>
      </c>
    </row>
    <row r="370" spans="1:15" ht="19.5" thickTop="1" thickBot="1" x14ac:dyDescent="0.3">
      <c r="A370" s="12" t="str">
        <f t="shared" si="641"/>
        <v>b</v>
      </c>
      <c r="B370" s="20" t="s">
        <v>0</v>
      </c>
      <c r="C370" s="45" t="s">
        <v>7</v>
      </c>
      <c r="D370" s="22"/>
      <c r="E370" s="22"/>
      <c r="F370" s="23">
        <v>1070000</v>
      </c>
      <c r="G370" s="23">
        <v>1070000</v>
      </c>
      <c r="H370" s="22">
        <v>1070000</v>
      </c>
      <c r="I370" s="22">
        <v>150905</v>
      </c>
      <c r="J370" s="22">
        <v>913000</v>
      </c>
      <c r="K370" s="22">
        <f t="shared" si="614"/>
        <v>1063905</v>
      </c>
      <c r="L370" s="22">
        <f t="shared" si="629"/>
        <v>6095</v>
      </c>
      <c r="M370" s="24">
        <f t="shared" si="630"/>
        <v>0.99430373831775698</v>
      </c>
      <c r="N370" s="25"/>
      <c r="O370" s="36" t="s">
        <v>252</v>
      </c>
    </row>
    <row r="371" spans="1:15" ht="19.5" thickTop="1" thickBot="1" x14ac:dyDescent="0.3">
      <c r="A371" s="12" t="str">
        <f t="shared" si="641"/>
        <v>b</v>
      </c>
      <c r="B371" s="20" t="s">
        <v>0</v>
      </c>
      <c r="C371" s="45" t="s">
        <v>11</v>
      </c>
      <c r="D371" s="22"/>
      <c r="E371" s="22"/>
      <c r="F371" s="23">
        <v>170000</v>
      </c>
      <c r="G371" s="23">
        <v>170000</v>
      </c>
      <c r="H371" s="22">
        <v>170000</v>
      </c>
      <c r="I371" s="22"/>
      <c r="J371" s="22">
        <v>170000</v>
      </c>
      <c r="K371" s="22">
        <f t="shared" si="614"/>
        <v>170000</v>
      </c>
      <c r="L371" s="22">
        <f t="shared" si="629"/>
        <v>0</v>
      </c>
      <c r="M371" s="24">
        <f t="shared" si="630"/>
        <v>1</v>
      </c>
      <c r="N371" s="25"/>
      <c r="O371" s="36" t="s">
        <v>252</v>
      </c>
    </row>
    <row r="372" spans="1:15" s="7" customFormat="1" ht="33" thickTop="1" thickBot="1" x14ac:dyDescent="0.3">
      <c r="A372" s="36" t="str">
        <f t="shared" si="641"/>
        <v>b</v>
      </c>
      <c r="B372" s="37" t="s">
        <v>170</v>
      </c>
      <c r="C372" s="44" t="s">
        <v>171</v>
      </c>
      <c r="D372" s="39">
        <f t="shared" ref="D372:H372" si="690">SUM(D376,D380)</f>
        <v>44770</v>
      </c>
      <c r="E372" s="39">
        <f t="shared" ref="E372" si="691">SUM(E376,E380)</f>
        <v>0</v>
      </c>
      <c r="F372" s="40">
        <f t="shared" si="690"/>
        <v>7000000</v>
      </c>
      <c r="G372" s="40">
        <f t="shared" ref="G372" si="692">SUM(G376,G380)</f>
        <v>7000000</v>
      </c>
      <c r="H372" s="39">
        <f t="shared" si="690"/>
        <v>7000000</v>
      </c>
      <c r="I372" s="39">
        <f t="shared" ref="I372:J372" si="693">SUM(I376,I380)</f>
        <v>3541207</v>
      </c>
      <c r="J372" s="39">
        <f t="shared" si="693"/>
        <v>3710987</v>
      </c>
      <c r="K372" s="39">
        <f t="shared" si="614"/>
        <v>7252194</v>
      </c>
      <c r="L372" s="39">
        <f t="shared" si="629"/>
        <v>-252194</v>
      </c>
      <c r="M372" s="41">
        <f t="shared" si="630"/>
        <v>1.0360277142857144</v>
      </c>
      <c r="N372" s="42"/>
      <c r="O372" s="36"/>
    </row>
    <row r="373" spans="1:15" ht="19.5" thickTop="1" thickBot="1" x14ac:dyDescent="0.3">
      <c r="A373" s="12" t="str">
        <f t="shared" si="641"/>
        <v>b</v>
      </c>
      <c r="B373" s="20" t="s">
        <v>0</v>
      </c>
      <c r="C373" s="43" t="s">
        <v>5</v>
      </c>
      <c r="D373" s="22">
        <f t="shared" ref="D373:H373" si="694">SUM(D377,D381)</f>
        <v>44770</v>
      </c>
      <c r="E373" s="22">
        <f t="shared" ref="E373" si="695">SUM(E377,E381)</f>
        <v>0</v>
      </c>
      <c r="F373" s="23">
        <f t="shared" si="694"/>
        <v>7000000</v>
      </c>
      <c r="G373" s="23">
        <f t="shared" ref="G373" si="696">SUM(G377,G381)</f>
        <v>7000000</v>
      </c>
      <c r="H373" s="22">
        <f t="shared" si="694"/>
        <v>7000000</v>
      </c>
      <c r="I373" s="22">
        <f t="shared" ref="I373:J373" si="697">SUM(I377,I381)</f>
        <v>3541207</v>
      </c>
      <c r="J373" s="22">
        <f t="shared" si="697"/>
        <v>3710987</v>
      </c>
      <c r="K373" s="22">
        <f t="shared" si="614"/>
        <v>7252194</v>
      </c>
      <c r="L373" s="22">
        <f t="shared" si="629"/>
        <v>-252194</v>
      </c>
      <c r="M373" s="24">
        <f t="shared" si="630"/>
        <v>1.0360277142857144</v>
      </c>
      <c r="N373" s="25"/>
      <c r="O373" s="12"/>
    </row>
    <row r="374" spans="1:15" ht="19.5" thickTop="1" thickBot="1" x14ac:dyDescent="0.3">
      <c r="A374" s="12" t="str">
        <f t="shared" si="641"/>
        <v>b</v>
      </c>
      <c r="B374" s="20" t="s">
        <v>0</v>
      </c>
      <c r="C374" s="45" t="s">
        <v>7</v>
      </c>
      <c r="D374" s="22">
        <f t="shared" ref="D374:H374" si="698">SUM(D378,D382)</f>
        <v>44770</v>
      </c>
      <c r="E374" s="22">
        <f t="shared" ref="E374" si="699">SUM(E378,E382)</f>
        <v>0</v>
      </c>
      <c r="F374" s="23">
        <f t="shared" si="698"/>
        <v>1280000</v>
      </c>
      <c r="G374" s="23">
        <f t="shared" ref="G374" si="700">SUM(G378,G382)</f>
        <v>1280000</v>
      </c>
      <c r="H374" s="22">
        <f t="shared" si="698"/>
        <v>1464600</v>
      </c>
      <c r="I374" s="22">
        <f t="shared" ref="I374:J374" si="701">SUM(I378,I382)</f>
        <v>773845</v>
      </c>
      <c r="J374" s="22">
        <f t="shared" si="701"/>
        <v>475047</v>
      </c>
      <c r="K374" s="22">
        <f t="shared" si="614"/>
        <v>1248892</v>
      </c>
      <c r="L374" s="22">
        <f t="shared" si="629"/>
        <v>215708</v>
      </c>
      <c r="M374" s="24">
        <f t="shared" si="630"/>
        <v>0.85271883108015845</v>
      </c>
      <c r="N374" s="25"/>
      <c r="O374" s="12"/>
    </row>
    <row r="375" spans="1:15" ht="19.5" thickTop="1" thickBot="1" x14ac:dyDescent="0.3">
      <c r="A375" s="12" t="str">
        <f t="shared" si="641"/>
        <v>b</v>
      </c>
      <c r="B375" s="20" t="s">
        <v>0</v>
      </c>
      <c r="C375" s="45" t="s">
        <v>10</v>
      </c>
      <c r="D375" s="22">
        <f t="shared" ref="D375:H375" si="702">SUM(D379)</f>
        <v>0</v>
      </c>
      <c r="E375" s="22">
        <f t="shared" ref="E375" si="703">SUM(E379)</f>
        <v>0</v>
      </c>
      <c r="F375" s="23">
        <f t="shared" si="702"/>
        <v>5720000</v>
      </c>
      <c r="G375" s="23">
        <f t="shared" ref="G375" si="704">SUM(G379)</f>
        <v>5720000</v>
      </c>
      <c r="H375" s="22">
        <f t="shared" si="702"/>
        <v>5535400</v>
      </c>
      <c r="I375" s="22">
        <f t="shared" ref="I375:J375" si="705">SUM(I379)</f>
        <v>2767362</v>
      </c>
      <c r="J375" s="22">
        <f t="shared" si="705"/>
        <v>3235940</v>
      </c>
      <c r="K375" s="22">
        <f t="shared" si="614"/>
        <v>6003302</v>
      </c>
      <c r="L375" s="22">
        <f t="shared" si="629"/>
        <v>-467902</v>
      </c>
      <c r="M375" s="24">
        <f t="shared" si="630"/>
        <v>1.0845290313256495</v>
      </c>
      <c r="N375" s="25"/>
      <c r="O375" s="12"/>
    </row>
    <row r="376" spans="1:15" s="7" customFormat="1" ht="31.5" customHeight="1" thickTop="1" thickBot="1" x14ac:dyDescent="0.3">
      <c r="A376" s="36" t="str">
        <f t="shared" si="641"/>
        <v>b</v>
      </c>
      <c r="B376" s="37" t="s">
        <v>172</v>
      </c>
      <c r="C376" s="46" t="s">
        <v>171</v>
      </c>
      <c r="D376" s="39">
        <f t="shared" ref="D376:E376" si="706">SUM(D377)</f>
        <v>0</v>
      </c>
      <c r="E376" s="39">
        <f t="shared" si="706"/>
        <v>0</v>
      </c>
      <c r="F376" s="40">
        <f t="shared" ref="F376:G376" si="707">SUM(F377)</f>
        <v>5900000</v>
      </c>
      <c r="G376" s="40">
        <f t="shared" si="707"/>
        <v>5900000</v>
      </c>
      <c r="H376" s="39">
        <f t="shared" ref="H376" si="708">SUM(H377)</f>
        <v>5900000</v>
      </c>
      <c r="I376" s="39">
        <f t="shared" ref="I376:J376" si="709">SUM(I377)</f>
        <v>2922524</v>
      </c>
      <c r="J376" s="39">
        <f t="shared" si="709"/>
        <v>3235940</v>
      </c>
      <c r="K376" s="39">
        <f t="shared" si="614"/>
        <v>6158464</v>
      </c>
      <c r="L376" s="39">
        <f t="shared" si="629"/>
        <v>-258464</v>
      </c>
      <c r="M376" s="41">
        <f t="shared" si="630"/>
        <v>1.0438074576271186</v>
      </c>
      <c r="N376" s="42"/>
      <c r="O376" s="36" t="s">
        <v>253</v>
      </c>
    </row>
    <row r="377" spans="1:15" ht="19.5" thickTop="1" thickBot="1" x14ac:dyDescent="0.3">
      <c r="A377" s="12" t="str">
        <f t="shared" si="641"/>
        <v>b</v>
      </c>
      <c r="B377" s="20" t="s">
        <v>0</v>
      </c>
      <c r="C377" s="45" t="s">
        <v>5</v>
      </c>
      <c r="D377" s="22">
        <f t="shared" ref="D377:E377" si="710">SUM(D378:D379)</f>
        <v>0</v>
      </c>
      <c r="E377" s="22">
        <f t="shared" si="710"/>
        <v>0</v>
      </c>
      <c r="F377" s="23">
        <f t="shared" ref="F377:G377" si="711">SUM(F378:F379)</f>
        <v>5900000</v>
      </c>
      <c r="G377" s="23">
        <f t="shared" si="711"/>
        <v>5900000</v>
      </c>
      <c r="H377" s="22">
        <f t="shared" ref="H377" si="712">SUM(H378:H379)</f>
        <v>5900000</v>
      </c>
      <c r="I377" s="22">
        <f t="shared" ref="I377:J377" si="713">SUM(I378:I379)</f>
        <v>2922524</v>
      </c>
      <c r="J377" s="22">
        <f t="shared" si="713"/>
        <v>3235940</v>
      </c>
      <c r="K377" s="22">
        <f t="shared" si="614"/>
        <v>6158464</v>
      </c>
      <c r="L377" s="22">
        <f t="shared" si="629"/>
        <v>-258464</v>
      </c>
      <c r="M377" s="24">
        <f t="shared" si="630"/>
        <v>1.0438074576271186</v>
      </c>
      <c r="N377" s="25"/>
      <c r="O377" s="36" t="s">
        <v>253</v>
      </c>
    </row>
    <row r="378" spans="1:15" ht="19.5" thickTop="1" thickBot="1" x14ac:dyDescent="0.3">
      <c r="A378" s="12" t="str">
        <f t="shared" si="641"/>
        <v>b</v>
      </c>
      <c r="B378" s="20" t="s">
        <v>0</v>
      </c>
      <c r="C378" s="47" t="s">
        <v>7</v>
      </c>
      <c r="D378" s="22"/>
      <c r="E378" s="22"/>
      <c r="F378" s="23">
        <v>180000</v>
      </c>
      <c r="G378" s="23">
        <v>180000</v>
      </c>
      <c r="H378" s="22">
        <v>364600</v>
      </c>
      <c r="I378" s="22">
        <v>155162</v>
      </c>
      <c r="J378" s="22"/>
      <c r="K378" s="22">
        <f t="shared" si="614"/>
        <v>155162</v>
      </c>
      <c r="L378" s="22">
        <f t="shared" si="629"/>
        <v>209438</v>
      </c>
      <c r="M378" s="24">
        <f t="shared" si="630"/>
        <v>0.42556774547449261</v>
      </c>
      <c r="N378" s="25"/>
      <c r="O378" s="36" t="s">
        <v>253</v>
      </c>
    </row>
    <row r="379" spans="1:15" ht="19.5" thickTop="1" thickBot="1" x14ac:dyDescent="0.3">
      <c r="A379" s="12" t="str">
        <f t="shared" si="641"/>
        <v>b</v>
      </c>
      <c r="B379" s="20" t="s">
        <v>0</v>
      </c>
      <c r="C379" s="47" t="s">
        <v>10</v>
      </c>
      <c r="D379" s="22"/>
      <c r="E379" s="22"/>
      <c r="F379" s="23">
        <v>5720000</v>
      </c>
      <c r="G379" s="23">
        <v>5720000</v>
      </c>
      <c r="H379" s="22">
        <v>5535400</v>
      </c>
      <c r="I379" s="22">
        <v>2767362</v>
      </c>
      <c r="J379" s="22">
        <v>3235940</v>
      </c>
      <c r="K379" s="22">
        <f t="shared" si="614"/>
        <v>6003302</v>
      </c>
      <c r="L379" s="22">
        <f t="shared" si="629"/>
        <v>-467902</v>
      </c>
      <c r="M379" s="24">
        <f t="shared" si="630"/>
        <v>1.0845290313256495</v>
      </c>
      <c r="N379" s="25"/>
      <c r="O379" s="36" t="s">
        <v>253</v>
      </c>
    </row>
    <row r="380" spans="1:15" s="7" customFormat="1" ht="91.5" thickTop="1" thickBot="1" x14ac:dyDescent="0.3">
      <c r="A380" s="36" t="str">
        <f t="shared" si="641"/>
        <v>b</v>
      </c>
      <c r="B380" s="37" t="s">
        <v>173</v>
      </c>
      <c r="C380" s="46" t="s">
        <v>174</v>
      </c>
      <c r="D380" s="39">
        <f t="shared" ref="D380:E381" si="714">SUM(D381)</f>
        <v>44770</v>
      </c>
      <c r="E380" s="39">
        <f t="shared" si="714"/>
        <v>0</v>
      </c>
      <c r="F380" s="40">
        <f t="shared" ref="F380:J381" si="715">SUM(F381)</f>
        <v>1100000</v>
      </c>
      <c r="G380" s="40">
        <f t="shared" si="715"/>
        <v>1100000</v>
      </c>
      <c r="H380" s="39">
        <f t="shared" si="715"/>
        <v>1100000</v>
      </c>
      <c r="I380" s="39">
        <f t="shared" si="715"/>
        <v>618683</v>
      </c>
      <c r="J380" s="39">
        <f t="shared" si="715"/>
        <v>475047</v>
      </c>
      <c r="K380" s="39">
        <f t="shared" si="614"/>
        <v>1093730</v>
      </c>
      <c r="L380" s="39">
        <f t="shared" si="629"/>
        <v>6270</v>
      </c>
      <c r="M380" s="41">
        <f t="shared" si="630"/>
        <v>0.99429999999999996</v>
      </c>
      <c r="N380" s="42"/>
      <c r="O380" s="36" t="s">
        <v>252</v>
      </c>
    </row>
    <row r="381" spans="1:15" ht="19.5" thickTop="1" thickBot="1" x14ac:dyDescent="0.3">
      <c r="A381" s="12" t="str">
        <f t="shared" si="641"/>
        <v>b</v>
      </c>
      <c r="B381" s="20" t="s">
        <v>0</v>
      </c>
      <c r="C381" s="45" t="s">
        <v>5</v>
      </c>
      <c r="D381" s="22">
        <f t="shared" si="714"/>
        <v>44770</v>
      </c>
      <c r="E381" s="22">
        <f t="shared" si="714"/>
        <v>0</v>
      </c>
      <c r="F381" s="23">
        <f t="shared" si="715"/>
        <v>1100000</v>
      </c>
      <c r="G381" s="23">
        <f t="shared" si="715"/>
        <v>1100000</v>
      </c>
      <c r="H381" s="22">
        <f t="shared" si="715"/>
        <v>1100000</v>
      </c>
      <c r="I381" s="22">
        <f t="shared" si="715"/>
        <v>618683</v>
      </c>
      <c r="J381" s="22">
        <f t="shared" si="715"/>
        <v>475047</v>
      </c>
      <c r="K381" s="22">
        <f t="shared" si="614"/>
        <v>1093730</v>
      </c>
      <c r="L381" s="22">
        <f t="shared" si="629"/>
        <v>6270</v>
      </c>
      <c r="M381" s="24">
        <f t="shared" si="630"/>
        <v>0.99429999999999996</v>
      </c>
      <c r="N381" s="25"/>
      <c r="O381" s="36" t="s">
        <v>252</v>
      </c>
    </row>
    <row r="382" spans="1:15" ht="19.5" thickTop="1" thickBot="1" x14ac:dyDescent="0.3">
      <c r="A382" s="12" t="str">
        <f t="shared" si="641"/>
        <v>b</v>
      </c>
      <c r="B382" s="20" t="s">
        <v>0</v>
      </c>
      <c r="C382" s="47" t="s">
        <v>7</v>
      </c>
      <c r="D382" s="22">
        <v>44770</v>
      </c>
      <c r="E382" s="22"/>
      <c r="F382" s="23">
        <v>1100000</v>
      </c>
      <c r="G382" s="23">
        <v>1100000</v>
      </c>
      <c r="H382" s="22">
        <v>1100000</v>
      </c>
      <c r="I382" s="22">
        <v>618683</v>
      </c>
      <c r="J382" s="22">
        <v>475047</v>
      </c>
      <c r="K382" s="22">
        <f t="shared" si="614"/>
        <v>1093730</v>
      </c>
      <c r="L382" s="22">
        <f t="shared" si="629"/>
        <v>6270</v>
      </c>
      <c r="M382" s="24">
        <f t="shared" si="630"/>
        <v>0.99429999999999996</v>
      </c>
      <c r="N382" s="25"/>
      <c r="O382" s="36" t="s">
        <v>252</v>
      </c>
    </row>
    <row r="383" spans="1:15" s="7" customFormat="1" ht="55.5" thickTop="1" thickBot="1" x14ac:dyDescent="0.3">
      <c r="A383" s="36" t="str">
        <f t="shared" ref="A383:A414" si="716">IF(D383+F383+H383+I383+J383+K383&lt;=0,"a","b")</f>
        <v>b</v>
      </c>
      <c r="B383" s="37" t="s">
        <v>175</v>
      </c>
      <c r="C383" s="38" t="s">
        <v>176</v>
      </c>
      <c r="D383" s="39">
        <f t="shared" ref="D383:H383" si="717">SUM(D391,D394,D398,D401,D405,D409,D413,D430,D433,D436)</f>
        <v>2630715</v>
      </c>
      <c r="E383" s="39">
        <f t="shared" ref="E383" si="718">SUM(E391,E394,E398,E401,E405,E409,E413,E430,E433,E436)</f>
        <v>236334.09999999998</v>
      </c>
      <c r="F383" s="40">
        <f t="shared" si="717"/>
        <v>230604000</v>
      </c>
      <c r="G383" s="40">
        <f t="shared" ref="G383" si="719">SUM(G391,G394,G398,G401,G405,G409,G413,G430,G433,G436)</f>
        <v>470604000</v>
      </c>
      <c r="H383" s="39">
        <f t="shared" si="717"/>
        <v>472214000</v>
      </c>
      <c r="I383" s="39">
        <f t="shared" ref="I383:J383" si="720">SUM(I391,I394,I398,I401,I405,I409,I413,I430,I433,I436)</f>
        <v>152541049.41</v>
      </c>
      <c r="J383" s="39">
        <f t="shared" si="720"/>
        <v>157253927</v>
      </c>
      <c r="K383" s="39">
        <f t="shared" si="614"/>
        <v>309794976.40999997</v>
      </c>
      <c r="L383" s="39">
        <f t="shared" si="629"/>
        <v>162419023.59000003</v>
      </c>
      <c r="M383" s="41">
        <f t="shared" si="630"/>
        <v>0.65604784358362933</v>
      </c>
      <c r="N383" s="42"/>
      <c r="O383" s="36"/>
    </row>
    <row r="384" spans="1:15" ht="19.5" thickTop="1" thickBot="1" x14ac:dyDescent="0.3">
      <c r="A384" s="12" t="str">
        <f t="shared" si="716"/>
        <v>b</v>
      </c>
      <c r="B384" s="20" t="s">
        <v>0</v>
      </c>
      <c r="C384" s="35" t="s">
        <v>5</v>
      </c>
      <c r="D384" s="22">
        <f t="shared" ref="D384:H384" si="721">SUM(D392,D395,D399,D402,D406,D410,D414,D431,D434,D437)</f>
        <v>2630715</v>
      </c>
      <c r="E384" s="22">
        <f t="shared" ref="E384" si="722">SUM(E392,E395,E399,E402,E406,E410,E414,E431,E434,E437)</f>
        <v>236334.09999999998</v>
      </c>
      <c r="F384" s="23">
        <f t="shared" si="721"/>
        <v>230519000</v>
      </c>
      <c r="G384" s="23">
        <f t="shared" ref="G384" si="723">SUM(G392,G395,G399,G402,G406,G410,G414,G431,G434,G437)</f>
        <v>465719000</v>
      </c>
      <c r="H384" s="22">
        <f t="shared" si="721"/>
        <v>467324000</v>
      </c>
      <c r="I384" s="22">
        <f t="shared" ref="I384:J384" si="724">SUM(I392,I395,I399,I402,I406,I410,I414,I431,I434,I437)</f>
        <v>150436701.86000001</v>
      </c>
      <c r="J384" s="22">
        <f t="shared" si="724"/>
        <v>156692109</v>
      </c>
      <c r="K384" s="22">
        <f t="shared" si="614"/>
        <v>307128810.86000001</v>
      </c>
      <c r="L384" s="22">
        <f t="shared" si="629"/>
        <v>160195189.13999999</v>
      </c>
      <c r="M384" s="24">
        <f t="shared" si="630"/>
        <v>0.65720744250241803</v>
      </c>
      <c r="N384" s="25"/>
      <c r="O384" s="12"/>
    </row>
    <row r="385" spans="1:15" ht="19.5" thickTop="1" thickBot="1" x14ac:dyDescent="0.3">
      <c r="A385" s="12" t="str">
        <f t="shared" si="716"/>
        <v>b</v>
      </c>
      <c r="B385" s="20" t="s">
        <v>0</v>
      </c>
      <c r="C385" s="43" t="s">
        <v>7</v>
      </c>
      <c r="D385" s="22">
        <f t="shared" ref="D385:H385" si="725">SUM(D396,D403,D407,D411,D415,D435,D438)</f>
        <v>182202</v>
      </c>
      <c r="E385" s="22">
        <f t="shared" ref="E385" si="726">SUM(E396,E403,E407,E411,E415,E435,E438)</f>
        <v>3385</v>
      </c>
      <c r="F385" s="23">
        <f t="shared" si="725"/>
        <v>95918000</v>
      </c>
      <c r="G385" s="23">
        <f t="shared" ref="G385" si="727">SUM(G396,G403,G407,G411,G415,G435,G438)</f>
        <v>246918000</v>
      </c>
      <c r="H385" s="22">
        <f t="shared" si="725"/>
        <v>222815355</v>
      </c>
      <c r="I385" s="22">
        <f t="shared" ref="I385:J385" si="728">SUM(I396,I403,I407,I411,I415,I435,I438)</f>
        <v>63123220.859999999</v>
      </c>
      <c r="J385" s="22">
        <f t="shared" si="728"/>
        <v>59505310</v>
      </c>
      <c r="K385" s="22">
        <f t="shared" si="614"/>
        <v>122628530.86</v>
      </c>
      <c r="L385" s="22">
        <f t="shared" si="629"/>
        <v>100186824.14</v>
      </c>
      <c r="M385" s="24">
        <f t="shared" si="630"/>
        <v>0.55035942590222298</v>
      </c>
      <c r="N385" s="25"/>
      <c r="O385" s="12"/>
    </row>
    <row r="386" spans="1:15" ht="19.5" thickTop="1" thickBot="1" x14ac:dyDescent="0.3">
      <c r="A386" s="12" t="str">
        <f t="shared" si="716"/>
        <v>b</v>
      </c>
      <c r="B386" s="20" t="s">
        <v>0</v>
      </c>
      <c r="C386" s="43" t="s">
        <v>8</v>
      </c>
      <c r="D386" s="22">
        <f t="shared" ref="D386:H386" si="729">SUM(D439)</f>
        <v>0</v>
      </c>
      <c r="E386" s="22">
        <f t="shared" ref="E386" si="730">SUM(E439)</f>
        <v>0</v>
      </c>
      <c r="F386" s="23">
        <f t="shared" si="729"/>
        <v>0</v>
      </c>
      <c r="G386" s="23">
        <f t="shared" ref="G386" si="731">SUM(G439)</f>
        <v>3200000</v>
      </c>
      <c r="H386" s="22">
        <f t="shared" si="729"/>
        <v>3200000</v>
      </c>
      <c r="I386" s="22">
        <f t="shared" ref="I386:J386" si="732">SUM(I439)</f>
        <v>786400</v>
      </c>
      <c r="J386" s="22">
        <f t="shared" si="732"/>
        <v>0</v>
      </c>
      <c r="K386" s="22">
        <f t="shared" si="614"/>
        <v>786400</v>
      </c>
      <c r="L386" s="22">
        <f t="shared" si="629"/>
        <v>2413600</v>
      </c>
      <c r="M386" s="24">
        <f t="shared" si="630"/>
        <v>0.24575</v>
      </c>
      <c r="N386" s="25"/>
      <c r="O386" s="12"/>
    </row>
    <row r="387" spans="1:15" ht="19.5" thickTop="1" thickBot="1" x14ac:dyDescent="0.3">
      <c r="A387" s="12" t="str">
        <f t="shared" si="716"/>
        <v>b</v>
      </c>
      <c r="B387" s="20" t="s">
        <v>0</v>
      </c>
      <c r="C387" s="43" t="s">
        <v>9</v>
      </c>
      <c r="D387" s="22">
        <f t="shared" ref="D387:H387" si="733">SUM(D416)</f>
        <v>0</v>
      </c>
      <c r="E387" s="22">
        <f t="shared" ref="E387" si="734">SUM(E416)</f>
        <v>0</v>
      </c>
      <c r="F387" s="23">
        <f t="shared" si="733"/>
        <v>0</v>
      </c>
      <c r="G387" s="23">
        <f t="shared" ref="G387" si="735">SUM(G416)</f>
        <v>0</v>
      </c>
      <c r="H387" s="22">
        <f t="shared" si="733"/>
        <v>302010</v>
      </c>
      <c r="I387" s="22">
        <f t="shared" ref="I387:J387" si="736">SUM(I416)</f>
        <v>136367</v>
      </c>
      <c r="J387" s="22">
        <f t="shared" si="736"/>
        <v>165643</v>
      </c>
      <c r="K387" s="22">
        <f t="shared" si="614"/>
        <v>302010</v>
      </c>
      <c r="L387" s="22">
        <f t="shared" si="629"/>
        <v>0</v>
      </c>
      <c r="M387" s="24">
        <f t="shared" si="630"/>
        <v>1</v>
      </c>
      <c r="N387" s="25"/>
      <c r="O387" s="12"/>
    </row>
    <row r="388" spans="1:15" ht="19.5" thickTop="1" thickBot="1" x14ac:dyDescent="0.3">
      <c r="A388" s="12" t="str">
        <f t="shared" si="716"/>
        <v>b</v>
      </c>
      <c r="B388" s="20" t="s">
        <v>0</v>
      </c>
      <c r="C388" s="43" t="s">
        <v>10</v>
      </c>
      <c r="D388" s="22">
        <f t="shared" ref="D388:H388" si="737">SUM(D393,D397,D400,D404,D408,D412,D417,D432,D440)</f>
        <v>2448513</v>
      </c>
      <c r="E388" s="22">
        <f t="shared" ref="E388" si="738">SUM(E393,E397,E400,E404,E408,E412,E417,E432,E440)</f>
        <v>232949.09999999998</v>
      </c>
      <c r="F388" s="23">
        <f t="shared" si="737"/>
        <v>131024000</v>
      </c>
      <c r="G388" s="23">
        <f t="shared" ref="G388" si="739">SUM(G393,G397,G400,G404,G408,G412,G417,G432,G440)</f>
        <v>212024000</v>
      </c>
      <c r="H388" s="22">
        <f t="shared" si="737"/>
        <v>237731645</v>
      </c>
      <c r="I388" s="22">
        <f t="shared" ref="I388:J388" si="740">SUM(I393,I397,I400,I404,I408,I412,I417,I432,I440)</f>
        <v>85762151</v>
      </c>
      <c r="J388" s="22">
        <f t="shared" si="740"/>
        <v>95274729</v>
      </c>
      <c r="K388" s="22">
        <f t="shared" si="614"/>
        <v>181036880</v>
      </c>
      <c r="L388" s="22">
        <f t="shared" si="629"/>
        <v>56694765</v>
      </c>
      <c r="M388" s="24">
        <f t="shared" si="630"/>
        <v>0.76151780298327554</v>
      </c>
      <c r="N388" s="25"/>
      <c r="O388" s="12"/>
    </row>
    <row r="389" spans="1:15" ht="19.5" thickTop="1" thickBot="1" x14ac:dyDescent="0.3">
      <c r="A389" s="12" t="str">
        <f t="shared" si="716"/>
        <v>b</v>
      </c>
      <c r="B389" s="20" t="s">
        <v>0</v>
      </c>
      <c r="C389" s="43" t="s">
        <v>11</v>
      </c>
      <c r="D389" s="22">
        <f t="shared" ref="D389:H389" si="741">SUM(D418)</f>
        <v>0</v>
      </c>
      <c r="E389" s="22">
        <f t="shared" ref="E389" si="742">SUM(E418)</f>
        <v>0</v>
      </c>
      <c r="F389" s="23">
        <f t="shared" si="741"/>
        <v>3577000</v>
      </c>
      <c r="G389" s="23">
        <f t="shared" ref="G389" si="743">SUM(G418)</f>
        <v>3577000</v>
      </c>
      <c r="H389" s="22">
        <f t="shared" si="741"/>
        <v>3274990</v>
      </c>
      <c r="I389" s="22">
        <f t="shared" ref="I389:J389" si="744">SUM(I418)</f>
        <v>628563</v>
      </c>
      <c r="J389" s="22">
        <f t="shared" si="744"/>
        <v>1746427</v>
      </c>
      <c r="K389" s="22">
        <f t="shared" si="614"/>
        <v>2374990</v>
      </c>
      <c r="L389" s="22">
        <f t="shared" si="629"/>
        <v>900000</v>
      </c>
      <c r="M389" s="24">
        <f t="shared" si="630"/>
        <v>0.72519000058015448</v>
      </c>
      <c r="N389" s="25"/>
      <c r="O389" s="12"/>
    </row>
    <row r="390" spans="1:15" ht="19.5" thickTop="1" thickBot="1" x14ac:dyDescent="0.3">
      <c r="A390" s="12" t="str">
        <f t="shared" si="716"/>
        <v>b</v>
      </c>
      <c r="B390" s="20" t="s">
        <v>0</v>
      </c>
      <c r="C390" s="35" t="s">
        <v>12</v>
      </c>
      <c r="D390" s="22">
        <f t="shared" ref="D390:H390" si="745">SUM(D419,D441)</f>
        <v>0</v>
      </c>
      <c r="E390" s="22">
        <f t="shared" ref="E390" si="746">SUM(E419,E441)</f>
        <v>0</v>
      </c>
      <c r="F390" s="23">
        <f t="shared" si="745"/>
        <v>85000</v>
      </c>
      <c r="G390" s="23">
        <f t="shared" ref="G390" si="747">SUM(G419,G441)</f>
        <v>4885000</v>
      </c>
      <c r="H390" s="22">
        <f t="shared" si="745"/>
        <v>4890000</v>
      </c>
      <c r="I390" s="22">
        <f t="shared" ref="I390:J390" si="748">SUM(I419,I441)</f>
        <v>2104347.5499999998</v>
      </c>
      <c r="J390" s="22">
        <f t="shared" si="748"/>
        <v>561818</v>
      </c>
      <c r="K390" s="22">
        <f t="shared" si="614"/>
        <v>2666165.5499999998</v>
      </c>
      <c r="L390" s="22">
        <f t="shared" si="629"/>
        <v>2223834.4500000002</v>
      </c>
      <c r="M390" s="24">
        <f t="shared" si="630"/>
        <v>0.54522812883435579</v>
      </c>
      <c r="N390" s="25"/>
      <c r="O390" s="12"/>
    </row>
    <row r="391" spans="1:15" s="7" customFormat="1" ht="33" thickTop="1" thickBot="1" x14ac:dyDescent="0.3">
      <c r="A391" s="36" t="str">
        <f t="shared" si="716"/>
        <v>b</v>
      </c>
      <c r="B391" s="37" t="s">
        <v>177</v>
      </c>
      <c r="C391" s="44" t="s">
        <v>178</v>
      </c>
      <c r="D391" s="39">
        <f t="shared" ref="D391:E392" si="749">SUM(D392)</f>
        <v>0</v>
      </c>
      <c r="E391" s="39">
        <f t="shared" si="749"/>
        <v>49442.2</v>
      </c>
      <c r="F391" s="40">
        <f t="shared" ref="F391:J392" si="750">SUM(F392)</f>
        <v>27500000</v>
      </c>
      <c r="G391" s="40">
        <f t="shared" si="750"/>
        <v>27500000</v>
      </c>
      <c r="H391" s="39">
        <f t="shared" si="750"/>
        <v>27500000</v>
      </c>
      <c r="I391" s="39">
        <f t="shared" si="750"/>
        <v>12675187</v>
      </c>
      <c r="J391" s="39">
        <f t="shared" si="750"/>
        <v>14471000</v>
      </c>
      <c r="K391" s="39">
        <f t="shared" si="614"/>
        <v>27146187</v>
      </c>
      <c r="L391" s="39">
        <f t="shared" si="629"/>
        <v>353813</v>
      </c>
      <c r="M391" s="41">
        <f t="shared" si="630"/>
        <v>0.98713407272727272</v>
      </c>
      <c r="N391" s="42"/>
      <c r="O391" s="36" t="s">
        <v>253</v>
      </c>
    </row>
    <row r="392" spans="1:15" ht="19.5" thickTop="1" thickBot="1" x14ac:dyDescent="0.3">
      <c r="A392" s="12" t="str">
        <f t="shared" si="716"/>
        <v>b</v>
      </c>
      <c r="B392" s="20" t="s">
        <v>0</v>
      </c>
      <c r="C392" s="43" t="s">
        <v>5</v>
      </c>
      <c r="D392" s="22">
        <f t="shared" si="749"/>
        <v>0</v>
      </c>
      <c r="E392" s="22">
        <f t="shared" si="749"/>
        <v>49442.2</v>
      </c>
      <c r="F392" s="23">
        <f t="shared" si="750"/>
        <v>27500000</v>
      </c>
      <c r="G392" s="23">
        <f t="shared" si="750"/>
        <v>27500000</v>
      </c>
      <c r="H392" s="22">
        <f t="shared" si="750"/>
        <v>27500000</v>
      </c>
      <c r="I392" s="22">
        <f t="shared" si="750"/>
        <v>12675187</v>
      </c>
      <c r="J392" s="22">
        <f t="shared" si="750"/>
        <v>14471000</v>
      </c>
      <c r="K392" s="22">
        <f t="shared" si="614"/>
        <v>27146187</v>
      </c>
      <c r="L392" s="22">
        <f t="shared" si="629"/>
        <v>353813</v>
      </c>
      <c r="M392" s="24">
        <f t="shared" si="630"/>
        <v>0.98713407272727272</v>
      </c>
      <c r="N392" s="25"/>
      <c r="O392" s="36" t="s">
        <v>253</v>
      </c>
    </row>
    <row r="393" spans="1:15" ht="19.5" thickTop="1" thickBot="1" x14ac:dyDescent="0.3">
      <c r="A393" s="12" t="str">
        <f t="shared" si="716"/>
        <v>b</v>
      </c>
      <c r="B393" s="20" t="s">
        <v>0</v>
      </c>
      <c r="C393" s="45" t="s">
        <v>10</v>
      </c>
      <c r="D393" s="22"/>
      <c r="E393" s="22">
        <v>49442.2</v>
      </c>
      <c r="F393" s="23">
        <v>27500000</v>
      </c>
      <c r="G393" s="23">
        <v>27500000</v>
      </c>
      <c r="H393" s="22">
        <v>27500000</v>
      </c>
      <c r="I393" s="22">
        <v>12675187</v>
      </c>
      <c r="J393" s="22">
        <v>14471000</v>
      </c>
      <c r="K393" s="22">
        <f t="shared" si="614"/>
        <v>27146187</v>
      </c>
      <c r="L393" s="22">
        <f t="shared" si="629"/>
        <v>353813</v>
      </c>
      <c r="M393" s="24">
        <f t="shared" si="630"/>
        <v>0.98713407272727272</v>
      </c>
      <c r="N393" s="25"/>
      <c r="O393" s="36" t="s">
        <v>253</v>
      </c>
    </row>
    <row r="394" spans="1:15" s="7" customFormat="1" ht="33" thickTop="1" thickBot="1" x14ac:dyDescent="0.3">
      <c r="A394" s="36" t="str">
        <f t="shared" si="716"/>
        <v>b</v>
      </c>
      <c r="B394" s="37" t="s">
        <v>179</v>
      </c>
      <c r="C394" s="44" t="s">
        <v>180</v>
      </c>
      <c r="D394" s="39">
        <f t="shared" ref="D394:E394" si="751">SUM(D395)</f>
        <v>555849</v>
      </c>
      <c r="E394" s="39">
        <f t="shared" si="751"/>
        <v>0</v>
      </c>
      <c r="F394" s="40">
        <f t="shared" ref="F394:G394" si="752">SUM(F395)</f>
        <v>15000000</v>
      </c>
      <c r="G394" s="40">
        <f t="shared" si="752"/>
        <v>15000000</v>
      </c>
      <c r="H394" s="39">
        <f t="shared" ref="H394" si="753">SUM(H395)</f>
        <v>15000000</v>
      </c>
      <c r="I394" s="39">
        <f t="shared" ref="I394:J394" si="754">SUM(I395)</f>
        <v>6498267</v>
      </c>
      <c r="J394" s="39">
        <f t="shared" si="754"/>
        <v>8749330</v>
      </c>
      <c r="K394" s="39">
        <f t="shared" si="614"/>
        <v>15247597</v>
      </c>
      <c r="L394" s="39">
        <f t="shared" si="629"/>
        <v>-247597</v>
      </c>
      <c r="M394" s="41">
        <f t="shared" si="630"/>
        <v>1.0165064666666668</v>
      </c>
      <c r="N394" s="42"/>
      <c r="O394" s="36" t="s">
        <v>253</v>
      </c>
    </row>
    <row r="395" spans="1:15" ht="19.5" thickTop="1" thickBot="1" x14ac:dyDescent="0.3">
      <c r="A395" s="12" t="str">
        <f t="shared" si="716"/>
        <v>b</v>
      </c>
      <c r="B395" s="20" t="s">
        <v>0</v>
      </c>
      <c r="C395" s="43" t="s">
        <v>5</v>
      </c>
      <c r="D395" s="22">
        <f t="shared" ref="D395:E395" si="755">SUM(D396:D397)</f>
        <v>555849</v>
      </c>
      <c r="E395" s="22">
        <f t="shared" si="755"/>
        <v>0</v>
      </c>
      <c r="F395" s="23">
        <f t="shared" ref="F395:G395" si="756">SUM(F396:F397)</f>
        <v>15000000</v>
      </c>
      <c r="G395" s="23">
        <f t="shared" si="756"/>
        <v>15000000</v>
      </c>
      <c r="H395" s="22">
        <f t="shared" ref="H395" si="757">SUM(H396:H397)</f>
        <v>15000000</v>
      </c>
      <c r="I395" s="22">
        <f t="shared" ref="I395:J395" si="758">SUM(I396:I397)</f>
        <v>6498267</v>
      </c>
      <c r="J395" s="22">
        <f t="shared" si="758"/>
        <v>8749330</v>
      </c>
      <c r="K395" s="22">
        <f t="shared" si="614"/>
        <v>15247597</v>
      </c>
      <c r="L395" s="22">
        <f t="shared" si="629"/>
        <v>-247597</v>
      </c>
      <c r="M395" s="24">
        <f t="shared" si="630"/>
        <v>1.0165064666666668</v>
      </c>
      <c r="N395" s="25"/>
      <c r="O395" s="36" t="s">
        <v>253</v>
      </c>
    </row>
    <row r="396" spans="1:15" ht="19.5" thickTop="1" thickBot="1" x14ac:dyDescent="0.3">
      <c r="A396" s="12" t="str">
        <f t="shared" si="716"/>
        <v>b</v>
      </c>
      <c r="B396" s="20" t="s">
        <v>0</v>
      </c>
      <c r="C396" s="45" t="s">
        <v>7</v>
      </c>
      <c r="D396" s="22"/>
      <c r="E396" s="22"/>
      <c r="F396" s="23">
        <v>204000</v>
      </c>
      <c r="G396" s="23">
        <v>204000</v>
      </c>
      <c r="H396" s="22">
        <v>204000</v>
      </c>
      <c r="I396" s="22">
        <v>102000</v>
      </c>
      <c r="J396" s="22">
        <v>102000</v>
      </c>
      <c r="K396" s="22">
        <f t="shared" si="614"/>
        <v>204000</v>
      </c>
      <c r="L396" s="22">
        <f t="shared" si="629"/>
        <v>0</v>
      </c>
      <c r="M396" s="24">
        <f t="shared" si="630"/>
        <v>1</v>
      </c>
      <c r="N396" s="25"/>
      <c r="O396" s="36" t="s">
        <v>253</v>
      </c>
    </row>
    <row r="397" spans="1:15" ht="19.5" thickTop="1" thickBot="1" x14ac:dyDescent="0.3">
      <c r="A397" s="12" t="str">
        <f t="shared" si="716"/>
        <v>b</v>
      </c>
      <c r="B397" s="20" t="s">
        <v>0</v>
      </c>
      <c r="C397" s="45" t="s">
        <v>10</v>
      </c>
      <c r="D397" s="22">
        <v>555849</v>
      </c>
      <c r="E397" s="22"/>
      <c r="F397" s="23">
        <v>14796000</v>
      </c>
      <c r="G397" s="23">
        <v>14796000</v>
      </c>
      <c r="H397" s="22">
        <v>14796000</v>
      </c>
      <c r="I397" s="22">
        <v>6396267</v>
      </c>
      <c r="J397" s="22">
        <v>8647330</v>
      </c>
      <c r="K397" s="22">
        <f t="shared" si="614"/>
        <v>15043597</v>
      </c>
      <c r="L397" s="22">
        <f t="shared" si="629"/>
        <v>-247597</v>
      </c>
      <c r="M397" s="24">
        <f t="shared" si="630"/>
        <v>1.0167340497431738</v>
      </c>
      <c r="N397" s="25"/>
      <c r="O397" s="36" t="s">
        <v>253</v>
      </c>
    </row>
    <row r="398" spans="1:15" s="7" customFormat="1" ht="37.5" thickTop="1" thickBot="1" x14ac:dyDescent="0.3">
      <c r="A398" s="36" t="str">
        <f t="shared" si="716"/>
        <v>b</v>
      </c>
      <c r="B398" s="37" t="s">
        <v>181</v>
      </c>
      <c r="C398" s="44" t="s">
        <v>182</v>
      </c>
      <c r="D398" s="39">
        <f t="shared" ref="D398:E399" si="759">SUM(D399)</f>
        <v>0</v>
      </c>
      <c r="E398" s="39">
        <f t="shared" si="759"/>
        <v>1</v>
      </c>
      <c r="F398" s="40">
        <f t="shared" ref="F398:J399" si="760">SUM(F399)</f>
        <v>2000000</v>
      </c>
      <c r="G398" s="40">
        <f t="shared" si="760"/>
        <v>2000000</v>
      </c>
      <c r="H398" s="39">
        <f t="shared" si="760"/>
        <v>2000000</v>
      </c>
      <c r="I398" s="39">
        <f t="shared" si="760"/>
        <v>1000000</v>
      </c>
      <c r="J398" s="39">
        <f t="shared" si="760"/>
        <v>1000000</v>
      </c>
      <c r="K398" s="39">
        <f t="shared" ref="K398:K478" si="761">I398+J398</f>
        <v>2000000</v>
      </c>
      <c r="L398" s="39">
        <f t="shared" si="629"/>
        <v>0</v>
      </c>
      <c r="M398" s="41">
        <f t="shared" si="630"/>
        <v>1</v>
      </c>
      <c r="N398" s="42"/>
      <c r="O398" s="36" t="s">
        <v>253</v>
      </c>
    </row>
    <row r="399" spans="1:15" ht="19.5" thickTop="1" thickBot="1" x14ac:dyDescent="0.3">
      <c r="A399" s="12" t="str">
        <f t="shared" si="716"/>
        <v>b</v>
      </c>
      <c r="B399" s="20" t="s">
        <v>0</v>
      </c>
      <c r="C399" s="43" t="s">
        <v>5</v>
      </c>
      <c r="D399" s="22">
        <f t="shared" si="759"/>
        <v>0</v>
      </c>
      <c r="E399" s="22">
        <f t="shared" si="759"/>
        <v>1</v>
      </c>
      <c r="F399" s="23">
        <f t="shared" si="760"/>
        <v>2000000</v>
      </c>
      <c r="G399" s="23">
        <f t="shared" si="760"/>
        <v>2000000</v>
      </c>
      <c r="H399" s="22">
        <f t="shared" si="760"/>
        <v>2000000</v>
      </c>
      <c r="I399" s="22">
        <f t="shared" si="760"/>
        <v>1000000</v>
      </c>
      <c r="J399" s="22">
        <f t="shared" si="760"/>
        <v>1000000</v>
      </c>
      <c r="K399" s="22">
        <f t="shared" si="761"/>
        <v>2000000</v>
      </c>
      <c r="L399" s="22">
        <f t="shared" si="629"/>
        <v>0</v>
      </c>
      <c r="M399" s="24">
        <f t="shared" si="630"/>
        <v>1</v>
      </c>
      <c r="N399" s="25"/>
      <c r="O399" s="36" t="s">
        <v>253</v>
      </c>
    </row>
    <row r="400" spans="1:15" ht="19.5" thickTop="1" thickBot="1" x14ac:dyDescent="0.3">
      <c r="A400" s="12" t="str">
        <f t="shared" si="716"/>
        <v>b</v>
      </c>
      <c r="B400" s="20" t="s">
        <v>0</v>
      </c>
      <c r="C400" s="45" t="s">
        <v>10</v>
      </c>
      <c r="D400" s="22"/>
      <c r="E400" s="22">
        <v>1</v>
      </c>
      <c r="F400" s="23">
        <v>2000000</v>
      </c>
      <c r="G400" s="23">
        <v>2000000</v>
      </c>
      <c r="H400" s="22">
        <v>2000000</v>
      </c>
      <c r="I400" s="22">
        <v>1000000</v>
      </c>
      <c r="J400" s="22">
        <v>1000000</v>
      </c>
      <c r="K400" s="22">
        <f t="shared" si="761"/>
        <v>2000000</v>
      </c>
      <c r="L400" s="22">
        <f t="shared" si="629"/>
        <v>0</v>
      </c>
      <c r="M400" s="24">
        <f t="shared" si="630"/>
        <v>1</v>
      </c>
      <c r="N400" s="25"/>
      <c r="O400" s="36" t="s">
        <v>253</v>
      </c>
    </row>
    <row r="401" spans="1:15" s="7" customFormat="1" ht="37.5" thickTop="1" thickBot="1" x14ac:dyDescent="0.3">
      <c r="A401" s="36" t="str">
        <f t="shared" si="716"/>
        <v>b</v>
      </c>
      <c r="B401" s="37" t="s">
        <v>183</v>
      </c>
      <c r="C401" s="44" t="s">
        <v>184</v>
      </c>
      <c r="D401" s="39">
        <f t="shared" ref="D401:E401" si="762">SUM(D402)</f>
        <v>1767449</v>
      </c>
      <c r="E401" s="39">
        <f t="shared" si="762"/>
        <v>101233.59999999998</v>
      </c>
      <c r="F401" s="40">
        <f t="shared" ref="F401:G401" si="763">SUM(F402)</f>
        <v>38640000</v>
      </c>
      <c r="G401" s="40">
        <f t="shared" si="763"/>
        <v>38640000</v>
      </c>
      <c r="H401" s="39">
        <f t="shared" ref="H401" si="764">SUM(H402)</f>
        <v>38640000</v>
      </c>
      <c r="I401" s="39">
        <f t="shared" ref="I401:J401" si="765">SUM(I402)</f>
        <v>17278108</v>
      </c>
      <c r="J401" s="39">
        <f t="shared" si="765"/>
        <v>19171506</v>
      </c>
      <c r="K401" s="39">
        <f t="shared" si="761"/>
        <v>36449614</v>
      </c>
      <c r="L401" s="39">
        <f t="shared" si="629"/>
        <v>2190386</v>
      </c>
      <c r="M401" s="41">
        <f t="shared" si="630"/>
        <v>0.94331299171842653</v>
      </c>
      <c r="N401" s="42"/>
      <c r="O401" s="36" t="s">
        <v>253</v>
      </c>
    </row>
    <row r="402" spans="1:15" ht="19.5" thickTop="1" thickBot="1" x14ac:dyDescent="0.3">
      <c r="A402" s="12" t="str">
        <f t="shared" si="716"/>
        <v>b</v>
      </c>
      <c r="B402" s="20" t="s">
        <v>0</v>
      </c>
      <c r="C402" s="43" t="s">
        <v>5</v>
      </c>
      <c r="D402" s="22">
        <f t="shared" ref="D402:E402" si="766">SUM(D403:D404)</f>
        <v>1767449</v>
      </c>
      <c r="E402" s="22">
        <f t="shared" si="766"/>
        <v>101233.59999999998</v>
      </c>
      <c r="F402" s="23">
        <f t="shared" ref="F402:G402" si="767">SUM(F403:F404)</f>
        <v>38640000</v>
      </c>
      <c r="G402" s="23">
        <f t="shared" si="767"/>
        <v>38640000</v>
      </c>
      <c r="H402" s="22">
        <f t="shared" ref="H402" si="768">SUM(H403:H404)</f>
        <v>38640000</v>
      </c>
      <c r="I402" s="22">
        <f t="shared" ref="I402:J402" si="769">SUM(I403:I404)</f>
        <v>17278108</v>
      </c>
      <c r="J402" s="22">
        <f t="shared" si="769"/>
        <v>19171506</v>
      </c>
      <c r="K402" s="22">
        <f t="shared" si="761"/>
        <v>36449614</v>
      </c>
      <c r="L402" s="22">
        <f t="shared" si="629"/>
        <v>2190386</v>
      </c>
      <c r="M402" s="24">
        <f t="shared" si="630"/>
        <v>0.94331299171842653</v>
      </c>
      <c r="N402" s="25"/>
      <c r="O402" s="36" t="s">
        <v>253</v>
      </c>
    </row>
    <row r="403" spans="1:15" ht="19.5" thickTop="1" thickBot="1" x14ac:dyDescent="0.3">
      <c r="A403" s="12" t="str">
        <f t="shared" si="716"/>
        <v>b</v>
      </c>
      <c r="B403" s="20" t="s">
        <v>0</v>
      </c>
      <c r="C403" s="45" t="s">
        <v>7</v>
      </c>
      <c r="D403" s="22"/>
      <c r="E403" s="22"/>
      <c r="F403" s="23">
        <v>36000</v>
      </c>
      <c r="G403" s="23">
        <v>36000</v>
      </c>
      <c r="H403" s="22">
        <v>36000</v>
      </c>
      <c r="I403" s="22">
        <v>18000</v>
      </c>
      <c r="J403" s="22">
        <v>18000</v>
      </c>
      <c r="K403" s="22">
        <f t="shared" si="761"/>
        <v>36000</v>
      </c>
      <c r="L403" s="22">
        <f t="shared" si="629"/>
        <v>0</v>
      </c>
      <c r="M403" s="24">
        <f t="shared" si="630"/>
        <v>1</v>
      </c>
      <c r="N403" s="25"/>
      <c r="O403" s="36" t="s">
        <v>253</v>
      </c>
    </row>
    <row r="404" spans="1:15" ht="19.5" thickTop="1" thickBot="1" x14ac:dyDescent="0.3">
      <c r="A404" s="12" t="str">
        <f t="shared" si="716"/>
        <v>b</v>
      </c>
      <c r="B404" s="20" t="s">
        <v>0</v>
      </c>
      <c r="C404" s="45" t="s">
        <v>10</v>
      </c>
      <c r="D404" s="22">
        <v>1767449</v>
      </c>
      <c r="E404" s="22">
        <v>101233.59999999998</v>
      </c>
      <c r="F404" s="23">
        <v>38604000</v>
      </c>
      <c r="G404" s="23">
        <v>38604000</v>
      </c>
      <c r="H404" s="22">
        <v>38604000</v>
      </c>
      <c r="I404" s="22">
        <v>17260108</v>
      </c>
      <c r="J404" s="22">
        <v>19153506</v>
      </c>
      <c r="K404" s="22">
        <f t="shared" si="761"/>
        <v>36413614</v>
      </c>
      <c r="L404" s="22">
        <f t="shared" si="629"/>
        <v>2190386</v>
      </c>
      <c r="M404" s="24">
        <f t="shared" si="630"/>
        <v>0.94326012848409491</v>
      </c>
      <c r="N404" s="25"/>
      <c r="O404" s="36" t="s">
        <v>253</v>
      </c>
    </row>
    <row r="405" spans="1:15" s="7" customFormat="1" ht="37.5" thickTop="1" thickBot="1" x14ac:dyDescent="0.3">
      <c r="A405" s="36" t="str">
        <f t="shared" si="716"/>
        <v>b</v>
      </c>
      <c r="B405" s="37" t="s">
        <v>185</v>
      </c>
      <c r="C405" s="44" t="s">
        <v>186</v>
      </c>
      <c r="D405" s="39">
        <f t="shared" ref="D405:E405" si="770">SUM(D406)</f>
        <v>1545</v>
      </c>
      <c r="E405" s="39">
        <f t="shared" si="770"/>
        <v>0</v>
      </c>
      <c r="F405" s="40">
        <f t="shared" ref="F405:G405" si="771">SUM(F406)</f>
        <v>2300000</v>
      </c>
      <c r="G405" s="40">
        <f t="shared" si="771"/>
        <v>2300000</v>
      </c>
      <c r="H405" s="39">
        <f t="shared" ref="H405" si="772">SUM(H406)</f>
        <v>4040000</v>
      </c>
      <c r="I405" s="39">
        <f t="shared" ref="I405:J405" si="773">SUM(I406)</f>
        <v>1743690</v>
      </c>
      <c r="J405" s="39">
        <f t="shared" si="773"/>
        <v>1972255</v>
      </c>
      <c r="K405" s="39">
        <f t="shared" si="761"/>
        <v>3715945</v>
      </c>
      <c r="L405" s="39">
        <f t="shared" si="629"/>
        <v>324055</v>
      </c>
      <c r="M405" s="41">
        <f t="shared" si="630"/>
        <v>0.91978836633663363</v>
      </c>
      <c r="N405" s="42"/>
      <c r="O405" s="36" t="s">
        <v>253</v>
      </c>
    </row>
    <row r="406" spans="1:15" ht="19.5" thickTop="1" thickBot="1" x14ac:dyDescent="0.3">
      <c r="A406" s="12" t="str">
        <f t="shared" si="716"/>
        <v>b</v>
      </c>
      <c r="B406" s="20" t="s">
        <v>0</v>
      </c>
      <c r="C406" s="43" t="s">
        <v>5</v>
      </c>
      <c r="D406" s="22">
        <f t="shared" ref="D406:E406" si="774">SUM(D407:D408)</f>
        <v>1545</v>
      </c>
      <c r="E406" s="22">
        <f t="shared" si="774"/>
        <v>0</v>
      </c>
      <c r="F406" s="23">
        <f t="shared" ref="F406:G406" si="775">SUM(F407:F408)</f>
        <v>2300000</v>
      </c>
      <c r="G406" s="23">
        <f t="shared" si="775"/>
        <v>2300000</v>
      </c>
      <c r="H406" s="22">
        <f t="shared" ref="H406" si="776">SUM(H407:H408)</f>
        <v>4040000</v>
      </c>
      <c r="I406" s="22">
        <f t="shared" ref="I406:J406" si="777">SUM(I407:I408)</f>
        <v>1743690</v>
      </c>
      <c r="J406" s="22">
        <f t="shared" si="777"/>
        <v>1972255</v>
      </c>
      <c r="K406" s="22">
        <f t="shared" si="761"/>
        <v>3715945</v>
      </c>
      <c r="L406" s="22">
        <f t="shared" si="629"/>
        <v>324055</v>
      </c>
      <c r="M406" s="24">
        <f t="shared" si="630"/>
        <v>0.91978836633663363</v>
      </c>
      <c r="N406" s="25"/>
      <c r="O406" s="36" t="s">
        <v>253</v>
      </c>
    </row>
    <row r="407" spans="1:15" ht="19.5" thickTop="1" thickBot="1" x14ac:dyDescent="0.3">
      <c r="A407" s="12" t="str">
        <f t="shared" si="716"/>
        <v>b</v>
      </c>
      <c r="B407" s="20" t="s">
        <v>0</v>
      </c>
      <c r="C407" s="45" t="s">
        <v>7</v>
      </c>
      <c r="D407" s="22"/>
      <c r="E407" s="22"/>
      <c r="F407" s="23">
        <v>290000</v>
      </c>
      <c r="G407" s="23">
        <v>290000</v>
      </c>
      <c r="H407" s="22">
        <v>292355</v>
      </c>
      <c r="I407" s="22">
        <v>149352</v>
      </c>
      <c r="J407" s="22">
        <v>143003</v>
      </c>
      <c r="K407" s="22">
        <f t="shared" si="761"/>
        <v>292355</v>
      </c>
      <c r="L407" s="22">
        <f t="shared" si="629"/>
        <v>0</v>
      </c>
      <c r="M407" s="24">
        <f t="shared" si="630"/>
        <v>1</v>
      </c>
      <c r="N407" s="25"/>
      <c r="O407" s="36" t="s">
        <v>253</v>
      </c>
    </row>
    <row r="408" spans="1:15" ht="19.5" thickTop="1" thickBot="1" x14ac:dyDescent="0.3">
      <c r="A408" s="12" t="str">
        <f t="shared" si="716"/>
        <v>b</v>
      </c>
      <c r="B408" s="20" t="s">
        <v>0</v>
      </c>
      <c r="C408" s="45" t="s">
        <v>10</v>
      </c>
      <c r="D408" s="22">
        <v>1545</v>
      </c>
      <c r="E408" s="22"/>
      <c r="F408" s="23">
        <v>2010000</v>
      </c>
      <c r="G408" s="23">
        <v>2010000</v>
      </c>
      <c r="H408" s="22">
        <f>2007645+1740000</f>
        <v>3747645</v>
      </c>
      <c r="I408" s="22">
        <v>1594338</v>
      </c>
      <c r="J408" s="22">
        <v>1829252</v>
      </c>
      <c r="K408" s="22">
        <f t="shared" si="761"/>
        <v>3423590</v>
      </c>
      <c r="L408" s="22">
        <f t="shared" si="629"/>
        <v>324055</v>
      </c>
      <c r="M408" s="24">
        <f t="shared" si="630"/>
        <v>0.91353103082068876</v>
      </c>
      <c r="N408" s="25"/>
      <c r="O408" s="36" t="s">
        <v>253</v>
      </c>
    </row>
    <row r="409" spans="1:15" s="7" customFormat="1" ht="73.5" thickTop="1" thickBot="1" x14ac:dyDescent="0.3">
      <c r="A409" s="36" t="str">
        <f t="shared" si="716"/>
        <v>b</v>
      </c>
      <c r="B409" s="37" t="s">
        <v>187</v>
      </c>
      <c r="C409" s="44" t="s">
        <v>188</v>
      </c>
      <c r="D409" s="39">
        <f t="shared" ref="D409:E409" si="778">SUM(D410)</f>
        <v>123670</v>
      </c>
      <c r="E409" s="39">
        <f t="shared" si="778"/>
        <v>82272.3</v>
      </c>
      <c r="F409" s="40">
        <f t="shared" ref="F409:G409" si="779">SUM(F410)</f>
        <v>11200000</v>
      </c>
      <c r="G409" s="40">
        <f t="shared" si="779"/>
        <v>11200000</v>
      </c>
      <c r="H409" s="39">
        <f t="shared" ref="H409" si="780">SUM(H410)</f>
        <v>11200000</v>
      </c>
      <c r="I409" s="39">
        <f t="shared" ref="I409:J409" si="781">SUM(I410)</f>
        <v>7165301</v>
      </c>
      <c r="J409" s="39">
        <f t="shared" si="781"/>
        <v>2907811</v>
      </c>
      <c r="K409" s="39">
        <f t="shared" si="761"/>
        <v>10073112</v>
      </c>
      <c r="L409" s="39">
        <f t="shared" ref="L409:L493" si="782">H409-K409</f>
        <v>1126888</v>
      </c>
      <c r="M409" s="41">
        <f t="shared" ref="M409:M493" si="783">K409/H409</f>
        <v>0.89938499999999999</v>
      </c>
      <c r="N409" s="42"/>
      <c r="O409" s="36" t="s">
        <v>253</v>
      </c>
    </row>
    <row r="410" spans="1:15" ht="19.5" thickTop="1" thickBot="1" x14ac:dyDescent="0.3">
      <c r="A410" s="12" t="str">
        <f t="shared" si="716"/>
        <v>b</v>
      </c>
      <c r="B410" s="20" t="s">
        <v>0</v>
      </c>
      <c r="C410" s="43" t="s">
        <v>5</v>
      </c>
      <c r="D410" s="22">
        <f t="shared" ref="D410:E410" si="784">SUM(D411:D412)</f>
        <v>123670</v>
      </c>
      <c r="E410" s="22">
        <f t="shared" si="784"/>
        <v>82272.3</v>
      </c>
      <c r="F410" s="23">
        <f t="shared" ref="F410:G410" si="785">SUM(F411:F412)</f>
        <v>11200000</v>
      </c>
      <c r="G410" s="23">
        <f t="shared" si="785"/>
        <v>11200000</v>
      </c>
      <c r="H410" s="22">
        <f t="shared" ref="H410" si="786">SUM(H411:H412)</f>
        <v>11200000</v>
      </c>
      <c r="I410" s="22">
        <f t="shared" ref="I410:J410" si="787">SUM(I411:I412)</f>
        <v>7165301</v>
      </c>
      <c r="J410" s="22">
        <f t="shared" si="787"/>
        <v>2907811</v>
      </c>
      <c r="K410" s="22">
        <f t="shared" si="761"/>
        <v>10073112</v>
      </c>
      <c r="L410" s="22">
        <f t="shared" si="782"/>
        <v>1126888</v>
      </c>
      <c r="M410" s="24">
        <f t="shared" si="783"/>
        <v>0.89938499999999999</v>
      </c>
      <c r="N410" s="25"/>
      <c r="O410" s="36" t="s">
        <v>253</v>
      </c>
    </row>
    <row r="411" spans="1:15" ht="19.5" thickTop="1" thickBot="1" x14ac:dyDescent="0.3">
      <c r="A411" s="12" t="str">
        <f t="shared" si="716"/>
        <v>b</v>
      </c>
      <c r="B411" s="20" t="s">
        <v>0</v>
      </c>
      <c r="C411" s="45" t="s">
        <v>7</v>
      </c>
      <c r="D411" s="22"/>
      <c r="E411" s="22"/>
      <c r="F411" s="23">
        <v>300000</v>
      </c>
      <c r="G411" s="23">
        <v>300000</v>
      </c>
      <c r="H411" s="22">
        <v>300000</v>
      </c>
      <c r="I411" s="22">
        <v>126000</v>
      </c>
      <c r="J411" s="22">
        <v>174000</v>
      </c>
      <c r="K411" s="22">
        <f t="shared" si="761"/>
        <v>300000</v>
      </c>
      <c r="L411" s="22">
        <f t="shared" si="782"/>
        <v>0</v>
      </c>
      <c r="M411" s="24">
        <f t="shared" si="783"/>
        <v>1</v>
      </c>
      <c r="N411" s="25"/>
      <c r="O411" s="36" t="s">
        <v>253</v>
      </c>
    </row>
    <row r="412" spans="1:15" ht="19.5" thickTop="1" thickBot="1" x14ac:dyDescent="0.3">
      <c r="A412" s="12" t="str">
        <f t="shared" si="716"/>
        <v>b</v>
      </c>
      <c r="B412" s="20" t="s">
        <v>0</v>
      </c>
      <c r="C412" s="45" t="s">
        <v>10</v>
      </c>
      <c r="D412" s="22">
        <v>123670</v>
      </c>
      <c r="E412" s="22">
        <v>82272.3</v>
      </c>
      <c r="F412" s="23">
        <v>10900000</v>
      </c>
      <c r="G412" s="23">
        <v>10900000</v>
      </c>
      <c r="H412" s="22">
        <v>10900000</v>
      </c>
      <c r="I412" s="22">
        <v>7039301</v>
      </c>
      <c r="J412" s="22">
        <v>2733811</v>
      </c>
      <c r="K412" s="22">
        <f t="shared" si="761"/>
        <v>9773112</v>
      </c>
      <c r="L412" s="22">
        <f t="shared" si="782"/>
        <v>1126888</v>
      </c>
      <c r="M412" s="24">
        <f t="shared" si="783"/>
        <v>0.89661577981651375</v>
      </c>
      <c r="N412" s="25"/>
      <c r="O412" s="36" t="s">
        <v>253</v>
      </c>
    </row>
    <row r="413" spans="1:15" s="7" customFormat="1" ht="55.5" thickTop="1" thickBot="1" x14ac:dyDescent="0.3">
      <c r="A413" s="36" t="str">
        <f t="shared" si="716"/>
        <v>b</v>
      </c>
      <c r="B413" s="37" t="s">
        <v>189</v>
      </c>
      <c r="C413" s="44" t="s">
        <v>190</v>
      </c>
      <c r="D413" s="39">
        <f t="shared" ref="D413:H413" si="788">SUM(D420,D427)</f>
        <v>182202</v>
      </c>
      <c r="E413" s="39">
        <f t="shared" ref="E413" si="789">SUM(E420,E427)</f>
        <v>3385</v>
      </c>
      <c r="F413" s="40">
        <f t="shared" si="788"/>
        <v>112964000</v>
      </c>
      <c r="G413" s="40">
        <f t="shared" ref="G413" si="790">SUM(G420,G427)</f>
        <v>113964000</v>
      </c>
      <c r="H413" s="39">
        <f t="shared" si="788"/>
        <v>113834000</v>
      </c>
      <c r="I413" s="39">
        <f t="shared" ref="I413:J413" si="791">SUM(I420,I427)</f>
        <v>50114155</v>
      </c>
      <c r="J413" s="39">
        <f t="shared" si="791"/>
        <v>63827527</v>
      </c>
      <c r="K413" s="39">
        <f t="shared" si="761"/>
        <v>113941682</v>
      </c>
      <c r="L413" s="39">
        <f t="shared" si="782"/>
        <v>-107682</v>
      </c>
      <c r="M413" s="41">
        <f t="shared" si="783"/>
        <v>1.0009459563926419</v>
      </c>
      <c r="N413" s="42"/>
      <c r="O413" s="36"/>
    </row>
    <row r="414" spans="1:15" ht="19.5" thickTop="1" thickBot="1" x14ac:dyDescent="0.3">
      <c r="A414" s="12" t="str">
        <f t="shared" si="716"/>
        <v>b</v>
      </c>
      <c r="B414" s="20" t="s">
        <v>0</v>
      </c>
      <c r="C414" s="43" t="s">
        <v>5</v>
      </c>
      <c r="D414" s="22">
        <f t="shared" ref="D414:H414" si="792">SUM(D421,D428)</f>
        <v>182202</v>
      </c>
      <c r="E414" s="22">
        <f t="shared" ref="E414" si="793">SUM(E421,E428)</f>
        <v>3385</v>
      </c>
      <c r="F414" s="23">
        <f t="shared" si="792"/>
        <v>112879000</v>
      </c>
      <c r="G414" s="23">
        <f t="shared" ref="G414" si="794">SUM(G421,G428)</f>
        <v>113879000</v>
      </c>
      <c r="H414" s="22">
        <f t="shared" si="792"/>
        <v>113749000</v>
      </c>
      <c r="I414" s="22">
        <f t="shared" ref="I414:J414" si="795">SUM(I421,I428)</f>
        <v>50103883</v>
      </c>
      <c r="J414" s="22">
        <f t="shared" si="795"/>
        <v>63752799</v>
      </c>
      <c r="K414" s="22">
        <f t="shared" si="761"/>
        <v>113856682</v>
      </c>
      <c r="L414" s="22">
        <f t="shared" si="782"/>
        <v>-107682</v>
      </c>
      <c r="M414" s="24">
        <f t="shared" si="783"/>
        <v>1.0009466632673694</v>
      </c>
      <c r="N414" s="25"/>
      <c r="O414" s="12"/>
    </row>
    <row r="415" spans="1:15" ht="19.5" thickTop="1" thickBot="1" x14ac:dyDescent="0.3">
      <c r="A415" s="12" t="str">
        <f t="shared" ref="A415:A446" si="796">IF(D415+F415+H415+I415+J415+K415&lt;=0,"a","b")</f>
        <v>b</v>
      </c>
      <c r="B415" s="20" t="s">
        <v>0</v>
      </c>
      <c r="C415" s="45" t="s">
        <v>7</v>
      </c>
      <c r="D415" s="22">
        <f t="shared" ref="D415:H415" si="797">SUM(D422)</f>
        <v>182202</v>
      </c>
      <c r="E415" s="22">
        <f t="shared" ref="E415" si="798">SUM(E422)</f>
        <v>3385</v>
      </c>
      <c r="F415" s="23">
        <f t="shared" si="797"/>
        <v>94088000</v>
      </c>
      <c r="G415" s="23">
        <f t="shared" ref="G415" si="799">SUM(G422)</f>
        <v>95088000</v>
      </c>
      <c r="H415" s="22">
        <f t="shared" si="797"/>
        <v>76988000</v>
      </c>
      <c r="I415" s="22">
        <f t="shared" ref="I415:J415" si="800">SUM(I422)</f>
        <v>33674944</v>
      </c>
      <c r="J415" s="22">
        <f t="shared" si="800"/>
        <v>44113056</v>
      </c>
      <c r="K415" s="22">
        <f t="shared" si="761"/>
        <v>77788000</v>
      </c>
      <c r="L415" s="22">
        <f t="shared" si="782"/>
        <v>-800000</v>
      </c>
      <c r="M415" s="24">
        <f t="shared" si="783"/>
        <v>1.010391229802047</v>
      </c>
      <c r="N415" s="25"/>
      <c r="O415" s="12"/>
    </row>
    <row r="416" spans="1:15" ht="19.5" thickTop="1" thickBot="1" x14ac:dyDescent="0.3">
      <c r="A416" s="12" t="str">
        <f t="shared" si="796"/>
        <v>b</v>
      </c>
      <c r="B416" s="20" t="s">
        <v>0</v>
      </c>
      <c r="C416" s="45" t="s">
        <v>9</v>
      </c>
      <c r="D416" s="22">
        <f t="shared" ref="D416:H416" si="801">SUM(D423)</f>
        <v>0</v>
      </c>
      <c r="E416" s="22">
        <f t="shared" ref="E416" si="802">SUM(E423)</f>
        <v>0</v>
      </c>
      <c r="F416" s="23">
        <f t="shared" si="801"/>
        <v>0</v>
      </c>
      <c r="G416" s="23">
        <f t="shared" ref="G416" si="803">SUM(G423)</f>
        <v>0</v>
      </c>
      <c r="H416" s="22">
        <f t="shared" si="801"/>
        <v>302010</v>
      </c>
      <c r="I416" s="22">
        <f t="shared" ref="I416:J416" si="804">SUM(I423)</f>
        <v>136367</v>
      </c>
      <c r="J416" s="22">
        <f t="shared" si="804"/>
        <v>165643</v>
      </c>
      <c r="K416" s="22">
        <f t="shared" si="761"/>
        <v>302010</v>
      </c>
      <c r="L416" s="22">
        <f t="shared" si="782"/>
        <v>0</v>
      </c>
      <c r="M416" s="24">
        <f t="shared" si="783"/>
        <v>1</v>
      </c>
      <c r="N416" s="25"/>
      <c r="O416" s="12"/>
    </row>
    <row r="417" spans="1:15" ht="19.5" thickTop="1" thickBot="1" x14ac:dyDescent="0.3">
      <c r="A417" s="12" t="str">
        <f t="shared" si="796"/>
        <v>b</v>
      </c>
      <c r="B417" s="20" t="s">
        <v>0</v>
      </c>
      <c r="C417" s="45" t="s">
        <v>10</v>
      </c>
      <c r="D417" s="22">
        <f t="shared" ref="D417:H417" si="805">SUM(D424,D429)</f>
        <v>0</v>
      </c>
      <c r="E417" s="22">
        <f t="shared" ref="E417" si="806">SUM(E424,E429)</f>
        <v>0</v>
      </c>
      <c r="F417" s="23">
        <f t="shared" si="805"/>
        <v>15214000</v>
      </c>
      <c r="G417" s="23">
        <f t="shared" ref="G417" si="807">SUM(G424,G429)</f>
        <v>15214000</v>
      </c>
      <c r="H417" s="22">
        <f t="shared" si="805"/>
        <v>33184000</v>
      </c>
      <c r="I417" s="22">
        <f t="shared" ref="I417:J417" si="808">SUM(I424,I429)</f>
        <v>15664009</v>
      </c>
      <c r="J417" s="22">
        <f t="shared" si="808"/>
        <v>17727673</v>
      </c>
      <c r="K417" s="22">
        <f t="shared" si="761"/>
        <v>33391682</v>
      </c>
      <c r="L417" s="22">
        <f t="shared" si="782"/>
        <v>-207682</v>
      </c>
      <c r="M417" s="24">
        <f t="shared" si="783"/>
        <v>1.0062584980713596</v>
      </c>
      <c r="N417" s="25"/>
      <c r="O417" s="12"/>
    </row>
    <row r="418" spans="1:15" ht="19.5" thickTop="1" thickBot="1" x14ac:dyDescent="0.3">
      <c r="A418" s="12" t="str">
        <f t="shared" si="796"/>
        <v>b</v>
      </c>
      <c r="B418" s="20" t="s">
        <v>0</v>
      </c>
      <c r="C418" s="45" t="s">
        <v>11</v>
      </c>
      <c r="D418" s="22">
        <f t="shared" ref="D418:H418" si="809">SUM(D425)</f>
        <v>0</v>
      </c>
      <c r="E418" s="22">
        <f t="shared" ref="E418" si="810">SUM(E425)</f>
        <v>0</v>
      </c>
      <c r="F418" s="23">
        <f t="shared" si="809"/>
        <v>3577000</v>
      </c>
      <c r="G418" s="23">
        <f t="shared" ref="G418" si="811">SUM(G425)</f>
        <v>3577000</v>
      </c>
      <c r="H418" s="22">
        <f t="shared" si="809"/>
        <v>3274990</v>
      </c>
      <c r="I418" s="22">
        <f t="shared" ref="I418:J418" si="812">SUM(I425)</f>
        <v>628563</v>
      </c>
      <c r="J418" s="22">
        <f t="shared" si="812"/>
        <v>1746427</v>
      </c>
      <c r="K418" s="22">
        <f t="shared" si="761"/>
        <v>2374990</v>
      </c>
      <c r="L418" s="22">
        <f t="shared" si="782"/>
        <v>900000</v>
      </c>
      <c r="M418" s="24">
        <f t="shared" si="783"/>
        <v>0.72519000058015448</v>
      </c>
      <c r="N418" s="25"/>
      <c r="O418" s="12"/>
    </row>
    <row r="419" spans="1:15" ht="19.5" thickTop="1" thickBot="1" x14ac:dyDescent="0.3">
      <c r="A419" s="12" t="str">
        <f t="shared" si="796"/>
        <v>b</v>
      </c>
      <c r="B419" s="20" t="s">
        <v>0</v>
      </c>
      <c r="C419" s="43" t="s">
        <v>12</v>
      </c>
      <c r="D419" s="22">
        <f t="shared" ref="D419:H419" si="813">SUM(D426)</f>
        <v>0</v>
      </c>
      <c r="E419" s="22">
        <f t="shared" ref="E419" si="814">SUM(E426)</f>
        <v>0</v>
      </c>
      <c r="F419" s="23">
        <f t="shared" si="813"/>
        <v>85000</v>
      </c>
      <c r="G419" s="23">
        <f t="shared" ref="G419" si="815">SUM(G426)</f>
        <v>85000</v>
      </c>
      <c r="H419" s="22">
        <f t="shared" si="813"/>
        <v>85000</v>
      </c>
      <c r="I419" s="22">
        <f t="shared" ref="I419:J419" si="816">SUM(I426)</f>
        <v>10272</v>
      </c>
      <c r="J419" s="22">
        <f t="shared" si="816"/>
        <v>74728</v>
      </c>
      <c r="K419" s="22">
        <f t="shared" si="761"/>
        <v>85000</v>
      </c>
      <c r="L419" s="22">
        <f t="shared" si="782"/>
        <v>0</v>
      </c>
      <c r="M419" s="24">
        <f t="shared" si="783"/>
        <v>1</v>
      </c>
      <c r="N419" s="25"/>
      <c r="O419" s="12"/>
    </row>
    <row r="420" spans="1:15" s="7" customFormat="1" ht="55.5" thickTop="1" thickBot="1" x14ac:dyDescent="0.3">
      <c r="A420" s="36" t="str">
        <f t="shared" si="796"/>
        <v>b</v>
      </c>
      <c r="B420" s="37" t="s">
        <v>191</v>
      </c>
      <c r="C420" s="46" t="s">
        <v>192</v>
      </c>
      <c r="D420" s="39">
        <f t="shared" ref="D420:E420" si="817">SUM(D421,D426)</f>
        <v>182202</v>
      </c>
      <c r="E420" s="39">
        <f t="shared" si="817"/>
        <v>3385</v>
      </c>
      <c r="F420" s="40">
        <f t="shared" ref="F420:G420" si="818">SUM(F421,F426)</f>
        <v>105700000</v>
      </c>
      <c r="G420" s="40">
        <f t="shared" si="818"/>
        <v>106700000</v>
      </c>
      <c r="H420" s="39">
        <f t="shared" ref="H420" si="819">SUM(H421,H426)</f>
        <v>106700000</v>
      </c>
      <c r="I420" s="39">
        <f t="shared" ref="I420:J420" si="820">SUM(I421,I426)</f>
        <v>46821093</v>
      </c>
      <c r="J420" s="39">
        <f t="shared" si="820"/>
        <v>60331907</v>
      </c>
      <c r="K420" s="39">
        <f t="shared" si="761"/>
        <v>107153000</v>
      </c>
      <c r="L420" s="39">
        <f t="shared" si="782"/>
        <v>-453000</v>
      </c>
      <c r="M420" s="41">
        <f t="shared" si="783"/>
        <v>1.0042455482661667</v>
      </c>
      <c r="N420" s="42"/>
      <c r="O420" s="36" t="s">
        <v>255</v>
      </c>
    </row>
    <row r="421" spans="1:15" ht="19.5" thickTop="1" thickBot="1" x14ac:dyDescent="0.3">
      <c r="A421" s="12" t="str">
        <f t="shared" si="796"/>
        <v>b</v>
      </c>
      <c r="B421" s="20" t="s">
        <v>0</v>
      </c>
      <c r="C421" s="45" t="s">
        <v>5</v>
      </c>
      <c r="D421" s="22">
        <f t="shared" ref="D421:E421" si="821">SUM(D422:D423,D424:D425)</f>
        <v>182202</v>
      </c>
      <c r="E421" s="22">
        <f t="shared" si="821"/>
        <v>3385</v>
      </c>
      <c r="F421" s="23">
        <f t="shared" ref="F421:G421" si="822">SUM(F422:F423,F424:F425)</f>
        <v>105615000</v>
      </c>
      <c r="G421" s="23">
        <f t="shared" si="822"/>
        <v>106615000</v>
      </c>
      <c r="H421" s="22">
        <f t="shared" ref="H421" si="823">SUM(H422:H423,H424:H425)</f>
        <v>106615000</v>
      </c>
      <c r="I421" s="22">
        <f t="shared" ref="I421:J421" si="824">SUM(I422:I423,I424:I425)</f>
        <v>46810821</v>
      </c>
      <c r="J421" s="22">
        <f t="shared" si="824"/>
        <v>60257179</v>
      </c>
      <c r="K421" s="22">
        <f t="shared" si="761"/>
        <v>107068000</v>
      </c>
      <c r="L421" s="22">
        <f t="shared" si="782"/>
        <v>-453000</v>
      </c>
      <c r="M421" s="24">
        <f t="shared" si="783"/>
        <v>1.0042489330769591</v>
      </c>
      <c r="N421" s="25"/>
      <c r="O421" s="36" t="s">
        <v>255</v>
      </c>
    </row>
    <row r="422" spans="1:15" ht="37.5" thickTop="1" thickBot="1" x14ac:dyDescent="0.3">
      <c r="A422" s="12" t="str">
        <f t="shared" si="796"/>
        <v>b</v>
      </c>
      <c r="B422" s="20" t="s">
        <v>0</v>
      </c>
      <c r="C422" s="47" t="s">
        <v>7</v>
      </c>
      <c r="D422" s="22">
        <v>182202</v>
      </c>
      <c r="E422" s="22">
        <v>3385</v>
      </c>
      <c r="F422" s="23">
        <v>94088000</v>
      </c>
      <c r="G422" s="23">
        <v>95088000</v>
      </c>
      <c r="H422" s="22">
        <v>76988000</v>
      </c>
      <c r="I422" s="22">
        <v>33674944</v>
      </c>
      <c r="J422" s="22">
        <v>44113056</v>
      </c>
      <c r="K422" s="22">
        <f t="shared" si="761"/>
        <v>77788000</v>
      </c>
      <c r="L422" s="22">
        <f t="shared" si="782"/>
        <v>-800000</v>
      </c>
      <c r="M422" s="24">
        <f t="shared" si="783"/>
        <v>1.010391229802047</v>
      </c>
      <c r="N422" s="25" t="s">
        <v>297</v>
      </c>
      <c r="O422" s="36" t="s">
        <v>255</v>
      </c>
    </row>
    <row r="423" spans="1:15" ht="19.5" thickTop="1" thickBot="1" x14ac:dyDescent="0.3">
      <c r="A423" s="12" t="str">
        <f t="shared" si="796"/>
        <v>b</v>
      </c>
      <c r="B423" s="20" t="s">
        <v>0</v>
      </c>
      <c r="C423" s="47" t="s">
        <v>9</v>
      </c>
      <c r="D423" s="22"/>
      <c r="E423" s="22"/>
      <c r="F423" s="23">
        <v>0</v>
      </c>
      <c r="G423" s="23">
        <v>0</v>
      </c>
      <c r="H423" s="22">
        <v>302010</v>
      </c>
      <c r="I423" s="22">
        <v>136367</v>
      </c>
      <c r="J423" s="22">
        <v>165643</v>
      </c>
      <c r="K423" s="22">
        <f t="shared" si="761"/>
        <v>302010</v>
      </c>
      <c r="L423" s="22">
        <f t="shared" si="782"/>
        <v>0</v>
      </c>
      <c r="M423" s="24">
        <f t="shared" si="783"/>
        <v>1</v>
      </c>
      <c r="N423" s="25"/>
      <c r="O423" s="36" t="s">
        <v>255</v>
      </c>
    </row>
    <row r="424" spans="1:15" ht="19.5" thickTop="1" thickBot="1" x14ac:dyDescent="0.3">
      <c r="A424" s="12" t="str">
        <f t="shared" si="796"/>
        <v>b</v>
      </c>
      <c r="B424" s="20" t="s">
        <v>0</v>
      </c>
      <c r="C424" s="47" t="s">
        <v>10</v>
      </c>
      <c r="D424" s="22"/>
      <c r="E424" s="22"/>
      <c r="F424" s="23">
        <v>7950000</v>
      </c>
      <c r="G424" s="23">
        <v>7950000</v>
      </c>
      <c r="H424" s="22">
        <v>26050000</v>
      </c>
      <c r="I424" s="22">
        <v>12370947</v>
      </c>
      <c r="J424" s="22">
        <v>14232053</v>
      </c>
      <c r="K424" s="22">
        <f t="shared" si="761"/>
        <v>26603000</v>
      </c>
      <c r="L424" s="22">
        <f t="shared" si="782"/>
        <v>-553000</v>
      </c>
      <c r="M424" s="24">
        <f t="shared" si="783"/>
        <v>1.0212284069097888</v>
      </c>
      <c r="N424" s="25"/>
      <c r="O424" s="36" t="s">
        <v>255</v>
      </c>
    </row>
    <row r="425" spans="1:15" ht="19.5" thickTop="1" thickBot="1" x14ac:dyDescent="0.3">
      <c r="A425" s="12" t="str">
        <f t="shared" si="796"/>
        <v>b</v>
      </c>
      <c r="B425" s="20" t="s">
        <v>0</v>
      </c>
      <c r="C425" s="47" t="s">
        <v>11</v>
      </c>
      <c r="D425" s="22"/>
      <c r="E425" s="22"/>
      <c r="F425" s="23">
        <v>3577000</v>
      </c>
      <c r="G425" s="23">
        <v>3577000</v>
      </c>
      <c r="H425" s="22">
        <v>3274990</v>
      </c>
      <c r="I425" s="22">
        <v>628563</v>
      </c>
      <c r="J425" s="22">
        <v>1746427</v>
      </c>
      <c r="K425" s="22">
        <f t="shared" si="761"/>
        <v>2374990</v>
      </c>
      <c r="L425" s="22">
        <f t="shared" si="782"/>
        <v>900000</v>
      </c>
      <c r="M425" s="24">
        <f t="shared" si="783"/>
        <v>0.72519000058015448</v>
      </c>
      <c r="N425" s="25"/>
      <c r="O425" s="36" t="s">
        <v>255</v>
      </c>
    </row>
    <row r="426" spans="1:15" ht="19.5" thickTop="1" thickBot="1" x14ac:dyDescent="0.3">
      <c r="A426" s="12" t="str">
        <f t="shared" si="796"/>
        <v>b</v>
      </c>
      <c r="B426" s="20" t="s">
        <v>0</v>
      </c>
      <c r="C426" s="45" t="s">
        <v>12</v>
      </c>
      <c r="D426" s="22"/>
      <c r="E426" s="22"/>
      <c r="F426" s="23">
        <v>85000</v>
      </c>
      <c r="G426" s="23">
        <v>85000</v>
      </c>
      <c r="H426" s="22">
        <v>85000</v>
      </c>
      <c r="I426" s="22">
        <v>10272</v>
      </c>
      <c r="J426" s="22">
        <v>74728</v>
      </c>
      <c r="K426" s="22">
        <f t="shared" si="761"/>
        <v>85000</v>
      </c>
      <c r="L426" s="22">
        <f t="shared" si="782"/>
        <v>0</v>
      </c>
      <c r="M426" s="24">
        <f t="shared" si="783"/>
        <v>1</v>
      </c>
      <c r="N426" s="25"/>
      <c r="O426" s="36" t="s">
        <v>255</v>
      </c>
    </row>
    <row r="427" spans="1:15" s="7" customFormat="1" ht="109.5" thickTop="1" thickBot="1" x14ac:dyDescent="0.3">
      <c r="A427" s="36" t="str">
        <f t="shared" si="796"/>
        <v>b</v>
      </c>
      <c r="B427" s="37" t="s">
        <v>193</v>
      </c>
      <c r="C427" s="46" t="s">
        <v>194</v>
      </c>
      <c r="D427" s="39">
        <f t="shared" ref="D427:E428" si="825">SUM(D428)</f>
        <v>0</v>
      </c>
      <c r="E427" s="39">
        <f t="shared" si="825"/>
        <v>0</v>
      </c>
      <c r="F427" s="40">
        <f t="shared" ref="F427:J428" si="826">SUM(F428)</f>
        <v>7264000</v>
      </c>
      <c r="G427" s="40">
        <f t="shared" si="826"/>
        <v>7264000</v>
      </c>
      <c r="H427" s="39">
        <f t="shared" si="826"/>
        <v>7134000</v>
      </c>
      <c r="I427" s="39">
        <f t="shared" si="826"/>
        <v>3293062</v>
      </c>
      <c r="J427" s="39">
        <f t="shared" si="826"/>
        <v>3495620</v>
      </c>
      <c r="K427" s="39">
        <f t="shared" si="761"/>
        <v>6788682</v>
      </c>
      <c r="L427" s="39">
        <f t="shared" si="782"/>
        <v>345318</v>
      </c>
      <c r="M427" s="41">
        <f t="shared" si="783"/>
        <v>0.95159545836837678</v>
      </c>
      <c r="N427" s="42"/>
      <c r="O427" s="36" t="s">
        <v>253</v>
      </c>
    </row>
    <row r="428" spans="1:15" ht="19.5" thickTop="1" thickBot="1" x14ac:dyDescent="0.3">
      <c r="A428" s="12" t="str">
        <f t="shared" si="796"/>
        <v>b</v>
      </c>
      <c r="B428" s="20" t="s">
        <v>0</v>
      </c>
      <c r="C428" s="45" t="s">
        <v>5</v>
      </c>
      <c r="D428" s="22">
        <f t="shared" si="825"/>
        <v>0</v>
      </c>
      <c r="E428" s="22">
        <f t="shared" si="825"/>
        <v>0</v>
      </c>
      <c r="F428" s="23">
        <f t="shared" si="826"/>
        <v>7264000</v>
      </c>
      <c r="G428" s="23">
        <f t="shared" si="826"/>
        <v>7264000</v>
      </c>
      <c r="H428" s="22">
        <f t="shared" si="826"/>
        <v>7134000</v>
      </c>
      <c r="I428" s="22">
        <f t="shared" si="826"/>
        <v>3293062</v>
      </c>
      <c r="J428" s="22">
        <f t="shared" si="826"/>
        <v>3495620</v>
      </c>
      <c r="K428" s="22">
        <f t="shared" si="761"/>
        <v>6788682</v>
      </c>
      <c r="L428" s="22">
        <f t="shared" si="782"/>
        <v>345318</v>
      </c>
      <c r="M428" s="24">
        <f t="shared" si="783"/>
        <v>0.95159545836837678</v>
      </c>
      <c r="N428" s="25"/>
      <c r="O428" s="36" t="s">
        <v>253</v>
      </c>
    </row>
    <row r="429" spans="1:15" ht="19.5" thickTop="1" thickBot="1" x14ac:dyDescent="0.3">
      <c r="A429" s="12" t="str">
        <f t="shared" si="796"/>
        <v>b</v>
      </c>
      <c r="B429" s="20" t="s">
        <v>0</v>
      </c>
      <c r="C429" s="47" t="s">
        <v>10</v>
      </c>
      <c r="D429" s="22"/>
      <c r="E429" s="22"/>
      <c r="F429" s="23">
        <v>7264000</v>
      </c>
      <c r="G429" s="23">
        <v>7264000</v>
      </c>
      <c r="H429" s="22">
        <f>7264000-130000</f>
        <v>7134000</v>
      </c>
      <c r="I429" s="22">
        <v>3293062</v>
      </c>
      <c r="J429" s="22">
        <v>3495620</v>
      </c>
      <c r="K429" s="22">
        <f t="shared" si="761"/>
        <v>6788682</v>
      </c>
      <c r="L429" s="22">
        <f t="shared" si="782"/>
        <v>345318</v>
      </c>
      <c r="M429" s="24">
        <f t="shared" si="783"/>
        <v>0.95159545836837678</v>
      </c>
      <c r="N429" s="25"/>
      <c r="O429" s="36" t="s">
        <v>253</v>
      </c>
    </row>
    <row r="430" spans="1:15" s="7" customFormat="1" ht="33" thickTop="1" thickBot="1" x14ac:dyDescent="0.3">
      <c r="A430" s="36" t="str">
        <f t="shared" si="796"/>
        <v>b</v>
      </c>
      <c r="B430" s="37" t="s">
        <v>195</v>
      </c>
      <c r="C430" s="44" t="s">
        <v>196</v>
      </c>
      <c r="D430" s="39">
        <f t="shared" ref="D430:E431" si="827">SUM(D431)</f>
        <v>0</v>
      </c>
      <c r="E430" s="39">
        <f t="shared" si="827"/>
        <v>0</v>
      </c>
      <c r="F430" s="40">
        <f t="shared" ref="F430:J431" si="828">SUM(F431)</f>
        <v>20000000</v>
      </c>
      <c r="G430" s="40">
        <f t="shared" si="828"/>
        <v>20000000</v>
      </c>
      <c r="H430" s="39">
        <f t="shared" si="828"/>
        <v>20000000</v>
      </c>
      <c r="I430" s="39">
        <f t="shared" si="828"/>
        <v>12435098</v>
      </c>
      <c r="J430" s="39">
        <f t="shared" si="828"/>
        <v>17594000</v>
      </c>
      <c r="K430" s="39">
        <f t="shared" si="761"/>
        <v>30029098</v>
      </c>
      <c r="L430" s="39">
        <f t="shared" si="782"/>
        <v>-10029098</v>
      </c>
      <c r="M430" s="41">
        <f t="shared" si="783"/>
        <v>1.5014548999999999</v>
      </c>
      <c r="N430" s="42"/>
      <c r="O430" s="36" t="s">
        <v>253</v>
      </c>
    </row>
    <row r="431" spans="1:15" ht="19.5" thickTop="1" thickBot="1" x14ac:dyDescent="0.3">
      <c r="A431" s="12" t="str">
        <f t="shared" si="796"/>
        <v>b</v>
      </c>
      <c r="B431" s="20" t="s">
        <v>0</v>
      </c>
      <c r="C431" s="43" t="s">
        <v>5</v>
      </c>
      <c r="D431" s="22">
        <f t="shared" si="827"/>
        <v>0</v>
      </c>
      <c r="E431" s="22">
        <f t="shared" si="827"/>
        <v>0</v>
      </c>
      <c r="F431" s="23">
        <f t="shared" si="828"/>
        <v>20000000</v>
      </c>
      <c r="G431" s="23">
        <f t="shared" si="828"/>
        <v>20000000</v>
      </c>
      <c r="H431" s="22">
        <f t="shared" si="828"/>
        <v>20000000</v>
      </c>
      <c r="I431" s="22">
        <f t="shared" si="828"/>
        <v>12435098</v>
      </c>
      <c r="J431" s="22">
        <f t="shared" si="828"/>
        <v>17594000</v>
      </c>
      <c r="K431" s="22">
        <f t="shared" si="761"/>
        <v>30029098</v>
      </c>
      <c r="L431" s="22">
        <f t="shared" si="782"/>
        <v>-10029098</v>
      </c>
      <c r="M431" s="24">
        <f t="shared" si="783"/>
        <v>1.5014548999999999</v>
      </c>
      <c r="N431" s="25"/>
      <c r="O431" s="36" t="s">
        <v>253</v>
      </c>
    </row>
    <row r="432" spans="1:15" ht="19.5" thickTop="1" thickBot="1" x14ac:dyDescent="0.3">
      <c r="A432" s="12" t="str">
        <f t="shared" si="796"/>
        <v>b</v>
      </c>
      <c r="B432" s="20" t="s">
        <v>0</v>
      </c>
      <c r="C432" s="45" t="s">
        <v>10</v>
      </c>
      <c r="D432" s="22"/>
      <c r="E432" s="22"/>
      <c r="F432" s="23">
        <v>20000000</v>
      </c>
      <c r="G432" s="23">
        <v>20000000</v>
      </c>
      <c r="H432" s="22">
        <v>20000000</v>
      </c>
      <c r="I432" s="22">
        <v>12435098</v>
      </c>
      <c r="J432" s="22">
        <v>17594000</v>
      </c>
      <c r="K432" s="22">
        <f t="shared" si="761"/>
        <v>30029098</v>
      </c>
      <c r="L432" s="22">
        <f t="shared" si="782"/>
        <v>-10029098</v>
      </c>
      <c r="M432" s="24">
        <f t="shared" si="783"/>
        <v>1.5014548999999999</v>
      </c>
      <c r="N432" s="25"/>
      <c r="O432" s="36" t="s">
        <v>253</v>
      </c>
    </row>
    <row r="433" spans="1:15" s="7" customFormat="1" ht="37.5" thickTop="1" thickBot="1" x14ac:dyDescent="0.3">
      <c r="A433" s="36" t="str">
        <f t="shared" si="796"/>
        <v>b</v>
      </c>
      <c r="B433" s="37" t="s">
        <v>197</v>
      </c>
      <c r="C433" s="44" t="s">
        <v>198</v>
      </c>
      <c r="D433" s="39">
        <f t="shared" ref="D433:E434" si="829">SUM(D434)</f>
        <v>0</v>
      </c>
      <c r="E433" s="39">
        <f t="shared" si="829"/>
        <v>0</v>
      </c>
      <c r="F433" s="40">
        <f t="shared" ref="F433:J434" si="830">SUM(F434)</f>
        <v>1000000</v>
      </c>
      <c r="G433" s="40">
        <f t="shared" si="830"/>
        <v>1000000</v>
      </c>
      <c r="H433" s="39">
        <f t="shared" si="830"/>
        <v>1000000</v>
      </c>
      <c r="I433" s="39">
        <f t="shared" si="830"/>
        <v>107048</v>
      </c>
      <c r="J433" s="39">
        <f t="shared" si="830"/>
        <v>410700</v>
      </c>
      <c r="K433" s="39">
        <f t="shared" si="761"/>
        <v>517748</v>
      </c>
      <c r="L433" s="39">
        <f t="shared" si="782"/>
        <v>482252</v>
      </c>
      <c r="M433" s="41">
        <f t="shared" si="783"/>
        <v>0.51774799999999999</v>
      </c>
      <c r="N433" s="42"/>
      <c r="O433" s="36" t="s">
        <v>253</v>
      </c>
    </row>
    <row r="434" spans="1:15" ht="19.5" thickTop="1" thickBot="1" x14ac:dyDescent="0.3">
      <c r="A434" s="12" t="str">
        <f t="shared" si="796"/>
        <v>b</v>
      </c>
      <c r="B434" s="20" t="s">
        <v>0</v>
      </c>
      <c r="C434" s="43" t="s">
        <v>5</v>
      </c>
      <c r="D434" s="22">
        <f t="shared" si="829"/>
        <v>0</v>
      </c>
      <c r="E434" s="22">
        <f t="shared" si="829"/>
        <v>0</v>
      </c>
      <c r="F434" s="23">
        <f t="shared" si="830"/>
        <v>1000000</v>
      </c>
      <c r="G434" s="23">
        <f t="shared" si="830"/>
        <v>1000000</v>
      </c>
      <c r="H434" s="22">
        <f t="shared" si="830"/>
        <v>1000000</v>
      </c>
      <c r="I434" s="22">
        <f t="shared" si="830"/>
        <v>107048</v>
      </c>
      <c r="J434" s="22">
        <f t="shared" si="830"/>
        <v>410700</v>
      </c>
      <c r="K434" s="22">
        <f t="shared" si="761"/>
        <v>517748</v>
      </c>
      <c r="L434" s="22">
        <f t="shared" si="782"/>
        <v>482252</v>
      </c>
      <c r="M434" s="24">
        <f t="shared" si="783"/>
        <v>0.51774799999999999</v>
      </c>
      <c r="N434" s="25"/>
      <c r="O434" s="36" t="s">
        <v>253</v>
      </c>
    </row>
    <row r="435" spans="1:15" ht="19.5" thickTop="1" thickBot="1" x14ac:dyDescent="0.3">
      <c r="A435" s="12" t="str">
        <f t="shared" si="796"/>
        <v>b</v>
      </c>
      <c r="B435" s="20" t="s">
        <v>0</v>
      </c>
      <c r="C435" s="45" t="s">
        <v>7</v>
      </c>
      <c r="D435" s="22"/>
      <c r="E435" s="22"/>
      <c r="F435" s="23">
        <v>1000000</v>
      </c>
      <c r="G435" s="23">
        <v>1000000</v>
      </c>
      <c r="H435" s="22">
        <v>1000000</v>
      </c>
      <c r="I435" s="22">
        <v>107048</v>
      </c>
      <c r="J435" s="22">
        <v>410700</v>
      </c>
      <c r="K435" s="22">
        <f t="shared" si="761"/>
        <v>517748</v>
      </c>
      <c r="L435" s="22">
        <f t="shared" si="782"/>
        <v>482252</v>
      </c>
      <c r="M435" s="24">
        <f t="shared" si="783"/>
        <v>0.51774799999999999</v>
      </c>
      <c r="N435" s="25"/>
      <c r="O435" s="36" t="s">
        <v>253</v>
      </c>
    </row>
    <row r="436" spans="1:15" s="7" customFormat="1" ht="37.5" thickTop="1" thickBot="1" x14ac:dyDescent="0.3">
      <c r="A436" s="36" t="str">
        <f t="shared" si="796"/>
        <v>b</v>
      </c>
      <c r="B436" s="37" t="s">
        <v>199</v>
      </c>
      <c r="C436" s="44" t="s">
        <v>200</v>
      </c>
      <c r="D436" s="39">
        <f t="shared" ref="D436:E438" si="831">SUM(D442,D447,D451,D455)</f>
        <v>0</v>
      </c>
      <c r="E436" s="39">
        <f t="shared" si="831"/>
        <v>0</v>
      </c>
      <c r="F436" s="40">
        <f t="shared" ref="F436:J436" si="832">SUM(F442,F447,F451,F455)</f>
        <v>0</v>
      </c>
      <c r="G436" s="40">
        <f t="shared" si="832"/>
        <v>239000000</v>
      </c>
      <c r="H436" s="39">
        <f t="shared" si="832"/>
        <v>239000000</v>
      </c>
      <c r="I436" s="39">
        <f t="shared" si="832"/>
        <v>43524195.410000004</v>
      </c>
      <c r="J436" s="39">
        <f t="shared" si="832"/>
        <v>27149798</v>
      </c>
      <c r="K436" s="39">
        <f t="shared" si="761"/>
        <v>70673993.409999996</v>
      </c>
      <c r="L436" s="22">
        <f t="shared" si="782"/>
        <v>168326006.59</v>
      </c>
      <c r="M436" s="41">
        <f t="shared" si="783"/>
        <v>0.29570708539748952</v>
      </c>
      <c r="N436" s="42"/>
      <c r="O436" s="36"/>
    </row>
    <row r="437" spans="1:15" ht="19.5" thickTop="1" thickBot="1" x14ac:dyDescent="0.3">
      <c r="A437" s="12" t="str">
        <f t="shared" si="796"/>
        <v>b</v>
      </c>
      <c r="B437" s="20" t="s">
        <v>0</v>
      </c>
      <c r="C437" s="43" t="s">
        <v>5</v>
      </c>
      <c r="D437" s="22">
        <f t="shared" si="831"/>
        <v>0</v>
      </c>
      <c r="E437" s="22">
        <f t="shared" si="831"/>
        <v>0</v>
      </c>
      <c r="F437" s="23">
        <f t="shared" ref="F437:J437" si="833">SUM(F443,F448,F452,F456)</f>
        <v>0</v>
      </c>
      <c r="G437" s="23">
        <f t="shared" si="833"/>
        <v>234200000</v>
      </c>
      <c r="H437" s="22">
        <f t="shared" si="833"/>
        <v>234195000</v>
      </c>
      <c r="I437" s="22">
        <f t="shared" si="833"/>
        <v>41430119.860000007</v>
      </c>
      <c r="J437" s="22">
        <f t="shared" si="833"/>
        <v>26662708</v>
      </c>
      <c r="K437" s="22">
        <f t="shared" si="761"/>
        <v>68092827.860000014</v>
      </c>
      <c r="L437" s="22">
        <f t="shared" si="782"/>
        <v>166102172.13999999</v>
      </c>
      <c r="M437" s="24">
        <f t="shared" si="783"/>
        <v>0.29075269694058375</v>
      </c>
      <c r="N437" s="25"/>
      <c r="O437" s="12"/>
    </row>
    <row r="438" spans="1:15" ht="19.5" thickTop="1" thickBot="1" x14ac:dyDescent="0.3">
      <c r="A438" s="12" t="str">
        <f t="shared" si="796"/>
        <v>b</v>
      </c>
      <c r="B438" s="20" t="s">
        <v>0</v>
      </c>
      <c r="C438" s="45" t="s">
        <v>7</v>
      </c>
      <c r="D438" s="22">
        <f t="shared" si="831"/>
        <v>0</v>
      </c>
      <c r="E438" s="22">
        <f t="shared" si="831"/>
        <v>0</v>
      </c>
      <c r="F438" s="23">
        <f t="shared" ref="F438:J438" si="834">SUM(F444,F449,F453,F457)</f>
        <v>0</v>
      </c>
      <c r="G438" s="23">
        <f t="shared" si="834"/>
        <v>150000000</v>
      </c>
      <c r="H438" s="22">
        <f t="shared" si="834"/>
        <v>143995000</v>
      </c>
      <c r="I438" s="22">
        <f t="shared" si="834"/>
        <v>28945876.859999999</v>
      </c>
      <c r="J438" s="22">
        <f t="shared" si="834"/>
        <v>14544551</v>
      </c>
      <c r="K438" s="22">
        <f t="shared" si="761"/>
        <v>43490427.859999999</v>
      </c>
      <c r="L438" s="22">
        <f t="shared" si="782"/>
        <v>100504572.14</v>
      </c>
      <c r="M438" s="24">
        <f t="shared" si="783"/>
        <v>0.30202734719955554</v>
      </c>
      <c r="N438" s="25"/>
      <c r="O438" s="12"/>
    </row>
    <row r="439" spans="1:15" ht="19.5" thickTop="1" thickBot="1" x14ac:dyDescent="0.3">
      <c r="A439" s="12" t="str">
        <f t="shared" si="796"/>
        <v>b</v>
      </c>
      <c r="B439" s="20" t="s">
        <v>0</v>
      </c>
      <c r="C439" s="45" t="s">
        <v>8</v>
      </c>
      <c r="D439" s="22">
        <f t="shared" ref="D439:H439" si="835">SUM(D445)</f>
        <v>0</v>
      </c>
      <c r="E439" s="22">
        <f t="shared" ref="E439" si="836">SUM(E445)</f>
        <v>0</v>
      </c>
      <c r="F439" s="23">
        <f t="shared" si="835"/>
        <v>0</v>
      </c>
      <c r="G439" s="23">
        <f t="shared" ref="G439" si="837">SUM(G445)</f>
        <v>3200000</v>
      </c>
      <c r="H439" s="22">
        <f t="shared" si="835"/>
        <v>3200000</v>
      </c>
      <c r="I439" s="22">
        <f t="shared" ref="I439:J439" si="838">SUM(I445)</f>
        <v>786400</v>
      </c>
      <c r="J439" s="22">
        <f t="shared" si="838"/>
        <v>0</v>
      </c>
      <c r="K439" s="22">
        <f t="shared" si="761"/>
        <v>786400</v>
      </c>
      <c r="L439" s="22">
        <f t="shared" si="782"/>
        <v>2413600</v>
      </c>
      <c r="M439" s="24">
        <f t="shared" si="783"/>
        <v>0.24575</v>
      </c>
      <c r="N439" s="25"/>
      <c r="O439" s="12"/>
    </row>
    <row r="440" spans="1:15" ht="19.5" thickTop="1" thickBot="1" x14ac:dyDescent="0.3">
      <c r="A440" s="12" t="str">
        <f t="shared" si="796"/>
        <v>b</v>
      </c>
      <c r="B440" s="20" t="s">
        <v>0</v>
      </c>
      <c r="C440" s="45" t="s">
        <v>10</v>
      </c>
      <c r="D440" s="22">
        <f t="shared" ref="D440:H440" si="839">SUM(D450)</f>
        <v>0</v>
      </c>
      <c r="E440" s="22">
        <f t="shared" ref="E440" si="840">SUM(E450)</f>
        <v>0</v>
      </c>
      <c r="F440" s="23">
        <f t="shared" si="839"/>
        <v>0</v>
      </c>
      <c r="G440" s="23">
        <f t="shared" ref="G440" si="841">SUM(G450)</f>
        <v>81000000</v>
      </c>
      <c r="H440" s="22">
        <f t="shared" si="839"/>
        <v>87000000</v>
      </c>
      <c r="I440" s="22">
        <f t="shared" ref="I440:J440" si="842">SUM(I450)</f>
        <v>11697843</v>
      </c>
      <c r="J440" s="22">
        <f t="shared" si="842"/>
        <v>12118157</v>
      </c>
      <c r="K440" s="22">
        <f t="shared" si="761"/>
        <v>23816000</v>
      </c>
      <c r="L440" s="22">
        <f t="shared" si="782"/>
        <v>63184000</v>
      </c>
      <c r="M440" s="24">
        <f t="shared" si="783"/>
        <v>0.27374712643678162</v>
      </c>
      <c r="N440" s="25"/>
      <c r="O440" s="12"/>
    </row>
    <row r="441" spans="1:15" ht="19.5" thickTop="1" thickBot="1" x14ac:dyDescent="0.3">
      <c r="A441" s="12" t="str">
        <f t="shared" si="796"/>
        <v>b</v>
      </c>
      <c r="B441" s="20" t="s">
        <v>0</v>
      </c>
      <c r="C441" s="43" t="s">
        <v>12</v>
      </c>
      <c r="D441" s="22">
        <f t="shared" ref="D441:H441" si="843">SUM(D446,D454)</f>
        <v>0</v>
      </c>
      <c r="E441" s="22">
        <f t="shared" ref="E441" si="844">SUM(E446,E454)</f>
        <v>0</v>
      </c>
      <c r="F441" s="23">
        <f t="shared" si="843"/>
        <v>0</v>
      </c>
      <c r="G441" s="23">
        <f t="shared" ref="G441" si="845">SUM(G446,G454)</f>
        <v>4800000</v>
      </c>
      <c r="H441" s="22">
        <f t="shared" si="843"/>
        <v>4805000</v>
      </c>
      <c r="I441" s="22">
        <f t="shared" ref="I441:J441" si="846">SUM(I446,I454)</f>
        <v>2094075.55</v>
      </c>
      <c r="J441" s="22">
        <f t="shared" si="846"/>
        <v>487090</v>
      </c>
      <c r="K441" s="22">
        <f t="shared" si="761"/>
        <v>2581165.5499999998</v>
      </c>
      <c r="L441" s="22">
        <f t="shared" si="782"/>
        <v>2223834.4500000002</v>
      </c>
      <c r="M441" s="24">
        <f t="shared" si="783"/>
        <v>0.53718325702393332</v>
      </c>
      <c r="N441" s="25"/>
      <c r="O441" s="12"/>
    </row>
    <row r="442" spans="1:15" s="7" customFormat="1" ht="91.5" thickTop="1" thickBot="1" x14ac:dyDescent="0.3">
      <c r="A442" s="36" t="str">
        <f t="shared" si="796"/>
        <v>b</v>
      </c>
      <c r="B442" s="37" t="s">
        <v>201</v>
      </c>
      <c r="C442" s="46" t="s">
        <v>202</v>
      </c>
      <c r="D442" s="39">
        <f t="shared" ref="D442:E442" si="847">SUM(D443,D446)</f>
        <v>0</v>
      </c>
      <c r="E442" s="39">
        <f t="shared" si="847"/>
        <v>0</v>
      </c>
      <c r="F442" s="40">
        <f t="shared" ref="F442:G442" si="848">SUM(F443,F446)</f>
        <v>0</v>
      </c>
      <c r="G442" s="40">
        <f t="shared" si="848"/>
        <v>51200000</v>
      </c>
      <c r="H442" s="39">
        <f t="shared" ref="H442" si="849">SUM(H443,H446)</f>
        <v>127650000</v>
      </c>
      <c r="I442" s="39">
        <f t="shared" ref="I442:J442" si="850">SUM(I443,I446)</f>
        <v>23716779.170000002</v>
      </c>
      <c r="J442" s="39">
        <f t="shared" si="850"/>
        <v>0</v>
      </c>
      <c r="K442" s="39">
        <f t="shared" si="761"/>
        <v>23716779.170000002</v>
      </c>
      <c r="L442" s="39">
        <f t="shared" si="782"/>
        <v>103933220.83</v>
      </c>
      <c r="M442" s="41">
        <f t="shared" si="783"/>
        <v>0.18579537148452802</v>
      </c>
      <c r="N442" s="42"/>
      <c r="O442" s="36" t="s">
        <v>250</v>
      </c>
    </row>
    <row r="443" spans="1:15" ht="19.5" thickTop="1" thickBot="1" x14ac:dyDescent="0.3">
      <c r="A443" s="12" t="str">
        <f t="shared" si="796"/>
        <v>b</v>
      </c>
      <c r="B443" s="20" t="s">
        <v>0</v>
      </c>
      <c r="C443" s="45" t="s">
        <v>5</v>
      </c>
      <c r="D443" s="22">
        <f t="shared" ref="D443:E443" si="851">SUM(D444:D445)</f>
        <v>0</v>
      </c>
      <c r="E443" s="22">
        <f t="shared" si="851"/>
        <v>0</v>
      </c>
      <c r="F443" s="23">
        <f t="shared" ref="F443:G443" si="852">SUM(F444:F445)</f>
        <v>0</v>
      </c>
      <c r="G443" s="23">
        <f t="shared" si="852"/>
        <v>48200000</v>
      </c>
      <c r="H443" s="22">
        <f t="shared" ref="H443" si="853">SUM(H444:H445)</f>
        <v>123996000</v>
      </c>
      <c r="I443" s="22">
        <f t="shared" ref="I443:J443" si="854">SUM(I444:I445)</f>
        <v>22286613.620000001</v>
      </c>
      <c r="J443" s="22">
        <f t="shared" si="854"/>
        <v>0</v>
      </c>
      <c r="K443" s="22">
        <f t="shared" si="761"/>
        <v>22286613.620000001</v>
      </c>
      <c r="L443" s="22">
        <f t="shared" si="782"/>
        <v>101709386.38</v>
      </c>
      <c r="M443" s="24">
        <f t="shared" si="783"/>
        <v>0.17973655295332108</v>
      </c>
      <c r="N443" s="25"/>
      <c r="O443" s="36" t="s">
        <v>250</v>
      </c>
    </row>
    <row r="444" spans="1:15" ht="19.5" thickTop="1" thickBot="1" x14ac:dyDescent="0.3">
      <c r="A444" s="12" t="str">
        <f t="shared" si="796"/>
        <v>b</v>
      </c>
      <c r="B444" s="20" t="s">
        <v>0</v>
      </c>
      <c r="C444" s="47" t="s">
        <v>7</v>
      </c>
      <c r="D444" s="22"/>
      <c r="E444" s="22"/>
      <c r="F444" s="23">
        <v>0</v>
      </c>
      <c r="G444" s="23">
        <v>45000000</v>
      </c>
      <c r="H444" s="22">
        <v>120796000</v>
      </c>
      <c r="I444" s="22">
        <v>21500213.620000001</v>
      </c>
      <c r="J444" s="22"/>
      <c r="K444" s="22">
        <f t="shared" si="761"/>
        <v>21500213.620000001</v>
      </c>
      <c r="L444" s="22">
        <f t="shared" si="782"/>
        <v>99295786.379999995</v>
      </c>
      <c r="M444" s="24">
        <f t="shared" si="783"/>
        <v>0.17798779446339283</v>
      </c>
      <c r="N444" s="25"/>
      <c r="O444" s="36" t="s">
        <v>250</v>
      </c>
    </row>
    <row r="445" spans="1:15" ht="19.5" thickTop="1" thickBot="1" x14ac:dyDescent="0.3">
      <c r="A445" s="12" t="str">
        <f t="shared" si="796"/>
        <v>b</v>
      </c>
      <c r="B445" s="20" t="s">
        <v>0</v>
      </c>
      <c r="C445" s="47" t="s">
        <v>8</v>
      </c>
      <c r="D445" s="22"/>
      <c r="E445" s="22"/>
      <c r="F445" s="23">
        <v>0</v>
      </c>
      <c r="G445" s="23">
        <v>3200000</v>
      </c>
      <c r="H445" s="22">
        <v>3200000</v>
      </c>
      <c r="I445" s="22">
        <v>786400</v>
      </c>
      <c r="J445" s="22"/>
      <c r="K445" s="22">
        <f t="shared" si="761"/>
        <v>786400</v>
      </c>
      <c r="L445" s="22">
        <f t="shared" si="782"/>
        <v>2413600</v>
      </c>
      <c r="M445" s="24">
        <f t="shared" si="783"/>
        <v>0.24575</v>
      </c>
      <c r="N445" s="25"/>
      <c r="O445" s="36" t="s">
        <v>250</v>
      </c>
    </row>
    <row r="446" spans="1:15" ht="19.5" thickTop="1" thickBot="1" x14ac:dyDescent="0.3">
      <c r="A446" s="12" t="str">
        <f t="shared" si="796"/>
        <v>b</v>
      </c>
      <c r="B446" s="20" t="s">
        <v>0</v>
      </c>
      <c r="C446" s="45" t="s">
        <v>12</v>
      </c>
      <c r="D446" s="22"/>
      <c r="E446" s="22"/>
      <c r="F446" s="23">
        <v>0</v>
      </c>
      <c r="G446" s="23">
        <v>3000000</v>
      </c>
      <c r="H446" s="22">
        <v>3654000</v>
      </c>
      <c r="I446" s="22">
        <v>1430165.55</v>
      </c>
      <c r="J446" s="22"/>
      <c r="K446" s="22">
        <f t="shared" si="761"/>
        <v>1430165.55</v>
      </c>
      <c r="L446" s="22">
        <f t="shared" si="782"/>
        <v>2223834.4500000002</v>
      </c>
      <c r="M446" s="24">
        <f t="shared" si="783"/>
        <v>0.39139724958949096</v>
      </c>
      <c r="N446" s="25"/>
      <c r="O446" s="36" t="s">
        <v>250</v>
      </c>
    </row>
    <row r="447" spans="1:15" s="7" customFormat="1" ht="73.5" thickTop="1" thickBot="1" x14ac:dyDescent="0.3">
      <c r="A447" s="36" t="str">
        <f t="shared" ref="A447:A454" si="855">IF(D447+F447+H447+I447+J447+K447&lt;=0,"a","b")</f>
        <v>b</v>
      </c>
      <c r="B447" s="37" t="s">
        <v>203</v>
      </c>
      <c r="C447" s="46" t="s">
        <v>204</v>
      </c>
      <c r="D447" s="39">
        <f t="shared" ref="D447:E447" si="856">SUM(D448)</f>
        <v>0</v>
      </c>
      <c r="E447" s="39">
        <f t="shared" si="856"/>
        <v>0</v>
      </c>
      <c r="F447" s="40">
        <f t="shared" ref="F447:G447" si="857">SUM(F448)</f>
        <v>0</v>
      </c>
      <c r="G447" s="40">
        <f t="shared" si="857"/>
        <v>89000000</v>
      </c>
      <c r="H447" s="39">
        <f t="shared" ref="H447" si="858">SUM(H448)</f>
        <v>89000000</v>
      </c>
      <c r="I447" s="39">
        <f t="shared" ref="I447:J447" si="859">SUM(I448)</f>
        <v>12213892</v>
      </c>
      <c r="J447" s="39">
        <f t="shared" si="859"/>
        <v>12673432</v>
      </c>
      <c r="K447" s="39">
        <f t="shared" si="761"/>
        <v>24887324</v>
      </c>
      <c r="L447" s="53">
        <f t="shared" si="782"/>
        <v>64112676</v>
      </c>
      <c r="M447" s="41">
        <f t="shared" si="783"/>
        <v>0.27963285393258425</v>
      </c>
      <c r="N447" s="42"/>
      <c r="O447" s="36" t="s">
        <v>253</v>
      </c>
    </row>
    <row r="448" spans="1:15" ht="19.5" thickTop="1" thickBot="1" x14ac:dyDescent="0.3">
      <c r="A448" s="12" t="str">
        <f t="shared" si="855"/>
        <v>b</v>
      </c>
      <c r="B448" s="20" t="s">
        <v>0</v>
      </c>
      <c r="C448" s="45" t="s">
        <v>5</v>
      </c>
      <c r="D448" s="22">
        <f t="shared" ref="D448:E448" si="860">SUM(D449:D450)</f>
        <v>0</v>
      </c>
      <c r="E448" s="22">
        <f t="shared" si="860"/>
        <v>0</v>
      </c>
      <c r="F448" s="23">
        <f t="shared" ref="F448:G448" si="861">SUM(F449:F450)</f>
        <v>0</v>
      </c>
      <c r="G448" s="23">
        <f t="shared" si="861"/>
        <v>89000000</v>
      </c>
      <c r="H448" s="22">
        <f t="shared" ref="H448" si="862">SUM(H449:H450)</f>
        <v>89000000</v>
      </c>
      <c r="I448" s="22">
        <f t="shared" ref="I448:J448" si="863">SUM(I449:I450)</f>
        <v>12213892</v>
      </c>
      <c r="J448" s="22">
        <f t="shared" si="863"/>
        <v>12673432</v>
      </c>
      <c r="K448" s="22">
        <f t="shared" si="761"/>
        <v>24887324</v>
      </c>
      <c r="L448" s="22">
        <f t="shared" si="782"/>
        <v>64112676</v>
      </c>
      <c r="M448" s="24">
        <f t="shared" si="783"/>
        <v>0.27963285393258425</v>
      </c>
      <c r="N448" s="25"/>
      <c r="O448" s="36" t="s">
        <v>253</v>
      </c>
    </row>
    <row r="449" spans="1:15" ht="19.5" thickTop="1" thickBot="1" x14ac:dyDescent="0.3">
      <c r="A449" s="12" t="str">
        <f t="shared" si="855"/>
        <v>b</v>
      </c>
      <c r="B449" s="20" t="s">
        <v>0</v>
      </c>
      <c r="C449" s="47" t="s">
        <v>7</v>
      </c>
      <c r="D449" s="22"/>
      <c r="E449" s="22"/>
      <c r="F449" s="23">
        <v>0</v>
      </c>
      <c r="G449" s="23">
        <v>8000000</v>
      </c>
      <c r="H449" s="22">
        <v>2000000</v>
      </c>
      <c r="I449" s="22">
        <v>516049</v>
      </c>
      <c r="J449" s="22">
        <v>555275</v>
      </c>
      <c r="K449" s="22">
        <f t="shared" si="761"/>
        <v>1071324</v>
      </c>
      <c r="L449" s="22">
        <f t="shared" si="782"/>
        <v>928676</v>
      </c>
      <c r="M449" s="24">
        <f t="shared" si="783"/>
        <v>0.53566199999999997</v>
      </c>
      <c r="N449" s="25"/>
      <c r="O449" s="36" t="s">
        <v>253</v>
      </c>
    </row>
    <row r="450" spans="1:15" ht="19.5" thickTop="1" thickBot="1" x14ac:dyDescent="0.3">
      <c r="A450" s="12" t="str">
        <f t="shared" si="855"/>
        <v>b</v>
      </c>
      <c r="B450" s="20" t="s">
        <v>0</v>
      </c>
      <c r="C450" s="47" t="s">
        <v>10</v>
      </c>
      <c r="D450" s="22"/>
      <c r="E450" s="22"/>
      <c r="F450" s="23">
        <v>0</v>
      </c>
      <c r="G450" s="23">
        <v>81000000</v>
      </c>
      <c r="H450" s="22">
        <v>87000000</v>
      </c>
      <c r="I450" s="22">
        <v>11697843</v>
      </c>
      <c r="J450" s="22">
        <v>12118157</v>
      </c>
      <c r="K450" s="22">
        <f t="shared" si="761"/>
        <v>23816000</v>
      </c>
      <c r="L450" s="22">
        <f t="shared" si="782"/>
        <v>63184000</v>
      </c>
      <c r="M450" s="24">
        <f t="shared" si="783"/>
        <v>0.27374712643678162</v>
      </c>
      <c r="N450" s="25"/>
      <c r="O450" s="36" t="s">
        <v>253</v>
      </c>
    </row>
    <row r="451" spans="1:15" s="7" customFormat="1" ht="91.5" thickTop="1" thickBot="1" x14ac:dyDescent="0.3">
      <c r="A451" s="36" t="str">
        <f t="shared" si="855"/>
        <v>b</v>
      </c>
      <c r="B451" s="37" t="s">
        <v>205</v>
      </c>
      <c r="C451" s="46" t="s">
        <v>206</v>
      </c>
      <c r="D451" s="39">
        <f t="shared" ref="D451:E451" si="864">SUM(D452,D454)</f>
        <v>0</v>
      </c>
      <c r="E451" s="39">
        <f t="shared" si="864"/>
        <v>0</v>
      </c>
      <c r="F451" s="40">
        <f t="shared" ref="F451:G451" si="865">SUM(F452,F454)</f>
        <v>0</v>
      </c>
      <c r="G451" s="40">
        <f t="shared" si="865"/>
        <v>98800000</v>
      </c>
      <c r="H451" s="39">
        <f t="shared" ref="H451" si="866">SUM(H452,H454)</f>
        <v>22050000</v>
      </c>
      <c r="I451" s="39">
        <f t="shared" ref="I451:J451" si="867">SUM(I452,I454)</f>
        <v>7573634</v>
      </c>
      <c r="J451" s="39">
        <f t="shared" si="867"/>
        <v>14476366</v>
      </c>
      <c r="K451" s="39">
        <f t="shared" si="761"/>
        <v>22050000</v>
      </c>
      <c r="L451" s="39">
        <f t="shared" si="782"/>
        <v>0</v>
      </c>
      <c r="M451" s="41">
        <f t="shared" si="783"/>
        <v>1</v>
      </c>
      <c r="N451" s="42"/>
      <c r="O451" s="36" t="s">
        <v>252</v>
      </c>
    </row>
    <row r="452" spans="1:15" ht="19.5" thickTop="1" thickBot="1" x14ac:dyDescent="0.3">
      <c r="A452" s="12" t="str">
        <f t="shared" si="855"/>
        <v>b</v>
      </c>
      <c r="B452" s="20" t="s">
        <v>0</v>
      </c>
      <c r="C452" s="45" t="s">
        <v>5</v>
      </c>
      <c r="D452" s="22">
        <f t="shared" ref="D452:E452" si="868">SUM(D453)</f>
        <v>0</v>
      </c>
      <c r="E452" s="22">
        <f t="shared" si="868"/>
        <v>0</v>
      </c>
      <c r="F452" s="23">
        <f t="shared" ref="F452:G452" si="869">SUM(F453)</f>
        <v>0</v>
      </c>
      <c r="G452" s="23">
        <f t="shared" si="869"/>
        <v>97000000</v>
      </c>
      <c r="H452" s="22">
        <f t="shared" ref="H452" si="870">SUM(H453)</f>
        <v>20899000</v>
      </c>
      <c r="I452" s="22">
        <f t="shared" ref="I452:J452" si="871">SUM(I453)</f>
        <v>6909724</v>
      </c>
      <c r="J452" s="22">
        <f t="shared" si="871"/>
        <v>13989276</v>
      </c>
      <c r="K452" s="22">
        <f t="shared" si="761"/>
        <v>20899000</v>
      </c>
      <c r="L452" s="22">
        <f t="shared" si="782"/>
        <v>0</v>
      </c>
      <c r="M452" s="24">
        <f t="shared" si="783"/>
        <v>1</v>
      </c>
      <c r="N452" s="25"/>
      <c r="O452" s="36" t="s">
        <v>252</v>
      </c>
    </row>
    <row r="453" spans="1:15" ht="19.5" thickTop="1" thickBot="1" x14ac:dyDescent="0.3">
      <c r="A453" s="12" t="str">
        <f t="shared" si="855"/>
        <v>b</v>
      </c>
      <c r="B453" s="20" t="s">
        <v>0</v>
      </c>
      <c r="C453" s="47" t="s">
        <v>7</v>
      </c>
      <c r="D453" s="22"/>
      <c r="E453" s="22"/>
      <c r="F453" s="23">
        <v>0</v>
      </c>
      <c r="G453" s="23">
        <v>97000000</v>
      </c>
      <c r="H453" s="22">
        <v>20899000</v>
      </c>
      <c r="I453" s="22">
        <v>6909724</v>
      </c>
      <c r="J453" s="22">
        <v>13989276</v>
      </c>
      <c r="K453" s="22">
        <f t="shared" si="761"/>
        <v>20899000</v>
      </c>
      <c r="L453" s="22">
        <f t="shared" si="782"/>
        <v>0</v>
      </c>
      <c r="M453" s="24">
        <f t="shared" si="783"/>
        <v>1</v>
      </c>
      <c r="N453" s="25"/>
      <c r="O453" s="36" t="s">
        <v>252</v>
      </c>
    </row>
    <row r="454" spans="1:15" ht="19.5" thickTop="1" thickBot="1" x14ac:dyDescent="0.3">
      <c r="A454" s="12" t="str">
        <f t="shared" si="855"/>
        <v>b</v>
      </c>
      <c r="B454" s="20" t="s">
        <v>0</v>
      </c>
      <c r="C454" s="45" t="s">
        <v>12</v>
      </c>
      <c r="D454" s="22"/>
      <c r="E454" s="22"/>
      <c r="F454" s="23">
        <v>0</v>
      </c>
      <c r="G454" s="23">
        <v>1800000</v>
      </c>
      <c r="H454" s="22">
        <v>1151000</v>
      </c>
      <c r="I454" s="22">
        <v>663910</v>
      </c>
      <c r="J454" s="22">
        <v>487090</v>
      </c>
      <c r="K454" s="22">
        <f t="shared" si="761"/>
        <v>1151000</v>
      </c>
      <c r="L454" s="22">
        <f t="shared" si="782"/>
        <v>0</v>
      </c>
      <c r="M454" s="24">
        <f t="shared" si="783"/>
        <v>1</v>
      </c>
      <c r="N454" s="25"/>
      <c r="O454" s="36" t="s">
        <v>252</v>
      </c>
    </row>
    <row r="455" spans="1:15" s="7" customFormat="1" ht="37.5" thickTop="1" thickBot="1" x14ac:dyDescent="0.3">
      <c r="A455" s="36"/>
      <c r="B455" s="37" t="s">
        <v>285</v>
      </c>
      <c r="C455" s="46" t="s">
        <v>286</v>
      </c>
      <c r="D455" s="39">
        <f>D456</f>
        <v>0</v>
      </c>
      <c r="E455" s="39">
        <f>E456</f>
        <v>0</v>
      </c>
      <c r="F455" s="40">
        <f t="shared" ref="F455:J456" si="872">F456</f>
        <v>0</v>
      </c>
      <c r="G455" s="40">
        <f t="shared" si="872"/>
        <v>0</v>
      </c>
      <c r="H455" s="39">
        <f t="shared" si="872"/>
        <v>300000</v>
      </c>
      <c r="I455" s="39">
        <f t="shared" si="872"/>
        <v>19890.240000000002</v>
      </c>
      <c r="J455" s="39">
        <f t="shared" si="872"/>
        <v>0</v>
      </c>
      <c r="K455" s="39">
        <f t="shared" ref="K455:K457" si="873">I455+J455</f>
        <v>19890.240000000002</v>
      </c>
      <c r="L455" s="39">
        <f t="shared" ref="L455:L457" si="874">H455-K455</f>
        <v>280109.76</v>
      </c>
      <c r="M455" s="41">
        <f t="shared" ref="M455:M457" si="875">K455/H455</f>
        <v>6.6300800000000007E-2</v>
      </c>
      <c r="N455" s="42"/>
      <c r="O455" s="36" t="s">
        <v>250</v>
      </c>
    </row>
    <row r="456" spans="1:15" s="1" customFormat="1" ht="19.5" thickTop="1" thickBot="1" x14ac:dyDescent="0.3">
      <c r="A456" s="12"/>
      <c r="B456" s="20"/>
      <c r="C456" s="45" t="s">
        <v>5</v>
      </c>
      <c r="D456" s="22">
        <f>D457</f>
        <v>0</v>
      </c>
      <c r="E456" s="22">
        <f>E457</f>
        <v>0</v>
      </c>
      <c r="F456" s="23">
        <f t="shared" si="872"/>
        <v>0</v>
      </c>
      <c r="G456" s="23">
        <f t="shared" si="872"/>
        <v>0</v>
      </c>
      <c r="H456" s="22">
        <f t="shared" si="872"/>
        <v>300000</v>
      </c>
      <c r="I456" s="22">
        <f t="shared" si="872"/>
        <v>19890.240000000002</v>
      </c>
      <c r="J456" s="22">
        <f t="shared" si="872"/>
        <v>0</v>
      </c>
      <c r="K456" s="22">
        <f t="shared" si="873"/>
        <v>19890.240000000002</v>
      </c>
      <c r="L456" s="22">
        <f t="shared" si="874"/>
        <v>280109.76</v>
      </c>
      <c r="M456" s="24">
        <f t="shared" si="875"/>
        <v>6.6300800000000007E-2</v>
      </c>
      <c r="N456" s="25"/>
      <c r="O456" s="36" t="s">
        <v>250</v>
      </c>
    </row>
    <row r="457" spans="1:15" s="1" customFormat="1" ht="19.5" thickTop="1" thickBot="1" x14ac:dyDescent="0.3">
      <c r="A457" s="12"/>
      <c r="B457" s="20"/>
      <c r="C457" s="47" t="s">
        <v>7</v>
      </c>
      <c r="D457" s="22"/>
      <c r="E457" s="22"/>
      <c r="F457" s="23"/>
      <c r="G457" s="23"/>
      <c r="H457" s="22">
        <v>300000</v>
      </c>
      <c r="I457" s="22">
        <v>19890.240000000002</v>
      </c>
      <c r="J457" s="22"/>
      <c r="K457" s="22">
        <f t="shared" si="873"/>
        <v>19890.240000000002</v>
      </c>
      <c r="L457" s="22">
        <f t="shared" si="874"/>
        <v>280109.76</v>
      </c>
      <c r="M457" s="24">
        <f t="shared" si="875"/>
        <v>6.6300800000000007E-2</v>
      </c>
      <c r="N457" s="25"/>
      <c r="O457" s="36" t="s">
        <v>250</v>
      </c>
    </row>
    <row r="458" spans="1:15" s="7" customFormat="1" ht="37.5" thickTop="1" thickBot="1" x14ac:dyDescent="0.3">
      <c r="A458" s="36" t="str">
        <f>IF(D458+F458+H458+I458+J458+K458&lt;=0,"a","b")</f>
        <v>b</v>
      </c>
      <c r="B458" s="37" t="s">
        <v>207</v>
      </c>
      <c r="C458" s="38" t="s">
        <v>208</v>
      </c>
      <c r="D458" s="39">
        <f t="shared" ref="D458:E458" si="876">SUM(D459)</f>
        <v>0</v>
      </c>
      <c r="E458" s="39">
        <f t="shared" si="876"/>
        <v>0</v>
      </c>
      <c r="F458" s="40">
        <f t="shared" ref="F458:G458" si="877">SUM(F459)</f>
        <v>500000</v>
      </c>
      <c r="G458" s="40">
        <f t="shared" si="877"/>
        <v>500000</v>
      </c>
      <c r="H458" s="39">
        <f t="shared" ref="H458" si="878">SUM(H459)</f>
        <v>500000</v>
      </c>
      <c r="I458" s="39">
        <f t="shared" ref="I458:J458" si="879">SUM(I459)</f>
        <v>46150</v>
      </c>
      <c r="J458" s="39">
        <f t="shared" si="879"/>
        <v>31350</v>
      </c>
      <c r="K458" s="39">
        <f t="shared" si="761"/>
        <v>77500</v>
      </c>
      <c r="L458" s="39">
        <f t="shared" si="782"/>
        <v>422500</v>
      </c>
      <c r="M458" s="41">
        <f t="shared" si="783"/>
        <v>0.155</v>
      </c>
      <c r="N458" s="42"/>
      <c r="O458" s="36" t="s">
        <v>250</v>
      </c>
    </row>
    <row r="459" spans="1:15" ht="19.5" thickTop="1" thickBot="1" x14ac:dyDescent="0.3">
      <c r="A459" s="12" t="str">
        <f>IF(D459+F459+H459+I459+J459+K459&lt;=0,"a","b")</f>
        <v>b</v>
      </c>
      <c r="B459" s="20" t="s">
        <v>0</v>
      </c>
      <c r="C459" s="35" t="s">
        <v>5</v>
      </c>
      <c r="D459" s="22">
        <f t="shared" ref="D459:E459" si="880">SUM(D460:D461)</f>
        <v>0</v>
      </c>
      <c r="E459" s="22">
        <f t="shared" si="880"/>
        <v>0</v>
      </c>
      <c r="F459" s="23">
        <f t="shared" ref="F459:G459" si="881">SUM(F460:F461)</f>
        <v>500000</v>
      </c>
      <c r="G459" s="23">
        <f t="shared" si="881"/>
        <v>500000</v>
      </c>
      <c r="H459" s="22">
        <f t="shared" ref="H459" si="882">SUM(H460:H461)</f>
        <v>500000</v>
      </c>
      <c r="I459" s="22">
        <f t="shared" ref="I459:J459" si="883">SUM(I460:I461)</f>
        <v>46150</v>
      </c>
      <c r="J459" s="22">
        <f t="shared" si="883"/>
        <v>31350</v>
      </c>
      <c r="K459" s="22">
        <f t="shared" si="761"/>
        <v>77500</v>
      </c>
      <c r="L459" s="22">
        <f t="shared" si="782"/>
        <v>422500</v>
      </c>
      <c r="M459" s="24">
        <f t="shared" si="783"/>
        <v>0.155</v>
      </c>
      <c r="N459" s="25"/>
      <c r="O459" s="36" t="s">
        <v>250</v>
      </c>
    </row>
    <row r="460" spans="1:15" ht="19.5" thickTop="1" thickBot="1" x14ac:dyDescent="0.3">
      <c r="A460" s="12" t="str">
        <f>IF(D460+F460+H460+I460+J460+K460&lt;=0,"a","b")</f>
        <v>b</v>
      </c>
      <c r="B460" s="20" t="s">
        <v>0</v>
      </c>
      <c r="C460" s="43" t="s">
        <v>7</v>
      </c>
      <c r="D460" s="22"/>
      <c r="E460" s="22"/>
      <c r="F460" s="23">
        <v>440000</v>
      </c>
      <c r="G460" s="23">
        <v>440000</v>
      </c>
      <c r="H460" s="22">
        <v>440000</v>
      </c>
      <c r="I460" s="22">
        <v>17500</v>
      </c>
      <c r="J460" s="22"/>
      <c r="K460" s="22">
        <f t="shared" si="761"/>
        <v>17500</v>
      </c>
      <c r="L460" s="22">
        <f t="shared" si="782"/>
        <v>422500</v>
      </c>
      <c r="M460" s="24">
        <f t="shared" si="783"/>
        <v>3.9772727272727272E-2</v>
      </c>
      <c r="N460" s="25"/>
      <c r="O460" s="36" t="s">
        <v>250</v>
      </c>
    </row>
    <row r="461" spans="1:15" ht="19.5" thickTop="1" thickBot="1" x14ac:dyDescent="0.3">
      <c r="A461" s="12" t="str">
        <f>IF(D461+F461+H461+I461+J461+K461&lt;=0,"a","b")</f>
        <v>b</v>
      </c>
      <c r="B461" s="20" t="s">
        <v>0</v>
      </c>
      <c r="C461" s="43" t="s">
        <v>11</v>
      </c>
      <c r="D461" s="22"/>
      <c r="E461" s="22"/>
      <c r="F461" s="23">
        <v>60000</v>
      </c>
      <c r="G461" s="23">
        <v>60000</v>
      </c>
      <c r="H461" s="22">
        <v>60000</v>
      </c>
      <c r="I461" s="22">
        <v>28650</v>
      </c>
      <c r="J461" s="22">
        <v>31350</v>
      </c>
      <c r="K461" s="22">
        <f t="shared" si="761"/>
        <v>60000</v>
      </c>
      <c r="L461" s="22">
        <f t="shared" si="782"/>
        <v>0</v>
      </c>
      <c r="M461" s="24">
        <f t="shared" si="783"/>
        <v>1</v>
      </c>
      <c r="N461" s="25"/>
      <c r="O461" s="36" t="s">
        <v>250</v>
      </c>
    </row>
    <row r="462" spans="1:15" s="7" customFormat="1" ht="19.5" thickTop="1" thickBot="1" x14ac:dyDescent="0.3">
      <c r="A462" s="36"/>
      <c r="B462" s="37" t="s">
        <v>280</v>
      </c>
      <c r="C462" s="38" t="s">
        <v>281</v>
      </c>
      <c r="D462" s="39">
        <f>D468+D471</f>
        <v>0</v>
      </c>
      <c r="E462" s="39">
        <f>E468+E471</f>
        <v>0</v>
      </c>
      <c r="F462" s="40">
        <f t="shared" ref="F462:J462" si="884">F468+F471</f>
        <v>0</v>
      </c>
      <c r="G462" s="40">
        <f t="shared" si="884"/>
        <v>2650000</v>
      </c>
      <c r="H462" s="39">
        <f t="shared" si="884"/>
        <v>2650000</v>
      </c>
      <c r="I462" s="39">
        <f t="shared" si="884"/>
        <v>2524000</v>
      </c>
      <c r="J462" s="39">
        <f t="shared" si="884"/>
        <v>126000</v>
      </c>
      <c r="K462" s="39">
        <f t="shared" si="761"/>
        <v>2650000</v>
      </c>
      <c r="L462" s="39">
        <f t="shared" si="782"/>
        <v>0</v>
      </c>
      <c r="M462" s="41">
        <f t="shared" si="783"/>
        <v>1</v>
      </c>
      <c r="N462" s="42"/>
      <c r="O462" s="36" t="s">
        <v>250</v>
      </c>
    </row>
    <row r="463" spans="1:15" s="1" customFormat="1" ht="19.5" thickTop="1" thickBot="1" x14ac:dyDescent="0.3">
      <c r="A463" s="12"/>
      <c r="B463" s="20"/>
      <c r="C463" s="35" t="s">
        <v>5</v>
      </c>
      <c r="D463" s="22">
        <f>SUM(D464:D467)</f>
        <v>0</v>
      </c>
      <c r="E463" s="22">
        <f>SUM(E464:E467)</f>
        <v>0</v>
      </c>
      <c r="F463" s="23">
        <f t="shared" ref="F463:J463" si="885">SUM(F464:F467)</f>
        <v>0</v>
      </c>
      <c r="G463" s="23">
        <f t="shared" si="885"/>
        <v>2650000</v>
      </c>
      <c r="H463" s="22">
        <f t="shared" si="885"/>
        <v>2650000</v>
      </c>
      <c r="I463" s="22">
        <f t="shared" si="885"/>
        <v>2524000</v>
      </c>
      <c r="J463" s="22">
        <f t="shared" si="885"/>
        <v>126000</v>
      </c>
      <c r="K463" s="22">
        <f t="shared" si="761"/>
        <v>2650000</v>
      </c>
      <c r="L463" s="22">
        <f t="shared" si="782"/>
        <v>0</v>
      </c>
      <c r="M463" s="24">
        <f t="shared" si="783"/>
        <v>1</v>
      </c>
      <c r="N463" s="25"/>
      <c r="O463" s="36" t="s">
        <v>250</v>
      </c>
    </row>
    <row r="464" spans="1:15" s="1" customFormat="1" ht="19.5" thickTop="1" thickBot="1" x14ac:dyDescent="0.3">
      <c r="A464" s="12"/>
      <c r="B464" s="20"/>
      <c r="C464" s="43" t="s">
        <v>6</v>
      </c>
      <c r="D464" s="22">
        <f t="shared" ref="D464:E466" si="886">D473</f>
        <v>0</v>
      </c>
      <c r="E464" s="22">
        <f t="shared" si="886"/>
        <v>0</v>
      </c>
      <c r="F464" s="23">
        <f t="shared" ref="F464:J464" si="887">F473</f>
        <v>0</v>
      </c>
      <c r="G464" s="23">
        <f t="shared" si="887"/>
        <v>0</v>
      </c>
      <c r="H464" s="22">
        <f t="shared" si="887"/>
        <v>0</v>
      </c>
      <c r="I464" s="22">
        <f t="shared" si="887"/>
        <v>0</v>
      </c>
      <c r="J464" s="22">
        <f t="shared" si="887"/>
        <v>0</v>
      </c>
      <c r="K464" s="22">
        <f t="shared" si="761"/>
        <v>0</v>
      </c>
      <c r="L464" s="22">
        <f t="shared" si="782"/>
        <v>0</v>
      </c>
      <c r="M464" s="24" t="e">
        <f t="shared" si="783"/>
        <v>#DIV/0!</v>
      </c>
      <c r="N464" s="25"/>
      <c r="O464" s="36" t="s">
        <v>250</v>
      </c>
    </row>
    <row r="465" spans="1:15" s="1" customFormat="1" ht="19.5" thickTop="1" thickBot="1" x14ac:dyDescent="0.3">
      <c r="A465" s="12"/>
      <c r="B465" s="20"/>
      <c r="C465" s="43" t="s">
        <v>7</v>
      </c>
      <c r="D465" s="22">
        <f t="shared" si="886"/>
        <v>0</v>
      </c>
      <c r="E465" s="22">
        <f t="shared" si="886"/>
        <v>0</v>
      </c>
      <c r="F465" s="23">
        <f t="shared" ref="F465:J465" si="888">F474</f>
        <v>0</v>
      </c>
      <c r="G465" s="23">
        <f t="shared" si="888"/>
        <v>0</v>
      </c>
      <c r="H465" s="22">
        <f t="shared" si="888"/>
        <v>0</v>
      </c>
      <c r="I465" s="22">
        <f t="shared" si="888"/>
        <v>0</v>
      </c>
      <c r="J465" s="22">
        <f t="shared" si="888"/>
        <v>0</v>
      </c>
      <c r="K465" s="22">
        <f t="shared" si="761"/>
        <v>0</v>
      </c>
      <c r="L465" s="22">
        <f t="shared" si="782"/>
        <v>0</v>
      </c>
      <c r="M465" s="24" t="e">
        <f t="shared" si="783"/>
        <v>#DIV/0!</v>
      </c>
      <c r="N465" s="25"/>
      <c r="O465" s="36" t="s">
        <v>250</v>
      </c>
    </row>
    <row r="466" spans="1:15" s="1" customFormat="1" ht="19.5" thickTop="1" thickBot="1" x14ac:dyDescent="0.3">
      <c r="A466" s="12"/>
      <c r="B466" s="20"/>
      <c r="C466" s="43" t="s">
        <v>8</v>
      </c>
      <c r="D466" s="22">
        <f t="shared" si="886"/>
        <v>0</v>
      </c>
      <c r="E466" s="22">
        <f t="shared" si="886"/>
        <v>0</v>
      </c>
      <c r="F466" s="23">
        <f t="shared" ref="F466:J466" si="889">F475</f>
        <v>0</v>
      </c>
      <c r="G466" s="23">
        <f t="shared" si="889"/>
        <v>0</v>
      </c>
      <c r="H466" s="22">
        <f t="shared" si="889"/>
        <v>0</v>
      </c>
      <c r="I466" s="22">
        <f t="shared" si="889"/>
        <v>0</v>
      </c>
      <c r="J466" s="22">
        <f t="shared" si="889"/>
        <v>0</v>
      </c>
      <c r="K466" s="22">
        <f t="shared" si="761"/>
        <v>0</v>
      </c>
      <c r="L466" s="22">
        <f t="shared" si="782"/>
        <v>0</v>
      </c>
      <c r="M466" s="24" t="e">
        <f t="shared" si="783"/>
        <v>#DIV/0!</v>
      </c>
      <c r="N466" s="25"/>
      <c r="O466" s="36" t="s">
        <v>250</v>
      </c>
    </row>
    <row r="467" spans="1:15" s="1" customFormat="1" ht="19.5" thickTop="1" thickBot="1" x14ac:dyDescent="0.3">
      <c r="A467" s="12"/>
      <c r="B467" s="20"/>
      <c r="C467" s="43" t="s">
        <v>9</v>
      </c>
      <c r="D467" s="22">
        <f>D470</f>
        <v>0</v>
      </c>
      <c r="E467" s="22">
        <f>E470</f>
        <v>0</v>
      </c>
      <c r="F467" s="23">
        <f t="shared" ref="F467:J467" si="890">F470</f>
        <v>0</v>
      </c>
      <c r="G467" s="23">
        <f t="shared" si="890"/>
        <v>2650000</v>
      </c>
      <c r="H467" s="22">
        <f t="shared" si="890"/>
        <v>2650000</v>
      </c>
      <c r="I467" s="22">
        <f t="shared" si="890"/>
        <v>2524000</v>
      </c>
      <c r="J467" s="22">
        <f t="shared" si="890"/>
        <v>126000</v>
      </c>
      <c r="K467" s="22">
        <f t="shared" si="761"/>
        <v>2650000</v>
      </c>
      <c r="L467" s="22">
        <f t="shared" si="782"/>
        <v>0</v>
      </c>
      <c r="M467" s="24">
        <f t="shared" si="783"/>
        <v>1</v>
      </c>
      <c r="N467" s="25"/>
      <c r="O467" s="36" t="s">
        <v>250</v>
      </c>
    </row>
    <row r="468" spans="1:15" s="7" customFormat="1" ht="33" thickTop="1" thickBot="1" x14ac:dyDescent="0.3">
      <c r="A468" s="36"/>
      <c r="B468" s="37" t="s">
        <v>282</v>
      </c>
      <c r="C468" s="38" t="s">
        <v>281</v>
      </c>
      <c r="D468" s="39">
        <f>D469</f>
        <v>0</v>
      </c>
      <c r="E468" s="39">
        <f>E469</f>
        <v>0</v>
      </c>
      <c r="F468" s="40">
        <f t="shared" ref="F468:J469" si="891">F469</f>
        <v>0</v>
      </c>
      <c r="G468" s="40">
        <f t="shared" si="891"/>
        <v>2650000</v>
      </c>
      <c r="H468" s="39">
        <f t="shared" si="891"/>
        <v>2650000</v>
      </c>
      <c r="I468" s="39">
        <f t="shared" si="891"/>
        <v>2524000</v>
      </c>
      <c r="J468" s="39">
        <f t="shared" si="891"/>
        <v>126000</v>
      </c>
      <c r="K468" s="39">
        <f t="shared" si="761"/>
        <v>2650000</v>
      </c>
      <c r="L468" s="39">
        <f t="shared" si="782"/>
        <v>0</v>
      </c>
      <c r="M468" s="41">
        <f t="shared" si="783"/>
        <v>1</v>
      </c>
      <c r="N468" s="42"/>
      <c r="O468" s="36" t="s">
        <v>250</v>
      </c>
    </row>
    <row r="469" spans="1:15" s="1" customFormat="1" ht="19.5" thickTop="1" thickBot="1" x14ac:dyDescent="0.3">
      <c r="A469" s="12"/>
      <c r="B469" s="20"/>
      <c r="C469" s="35" t="s">
        <v>5</v>
      </c>
      <c r="D469" s="22">
        <f>D470</f>
        <v>0</v>
      </c>
      <c r="E469" s="22">
        <f>E470</f>
        <v>0</v>
      </c>
      <c r="F469" s="23">
        <f t="shared" si="891"/>
        <v>0</v>
      </c>
      <c r="G469" s="23">
        <f t="shared" si="891"/>
        <v>2650000</v>
      </c>
      <c r="H469" s="22">
        <f t="shared" si="891"/>
        <v>2650000</v>
      </c>
      <c r="I469" s="22">
        <f t="shared" si="891"/>
        <v>2524000</v>
      </c>
      <c r="J469" s="22">
        <f t="shared" si="891"/>
        <v>126000</v>
      </c>
      <c r="K469" s="22">
        <f t="shared" si="761"/>
        <v>2650000</v>
      </c>
      <c r="L469" s="22">
        <f t="shared" si="782"/>
        <v>0</v>
      </c>
      <c r="M469" s="24">
        <f t="shared" si="783"/>
        <v>1</v>
      </c>
      <c r="N469" s="25"/>
      <c r="O469" s="36" t="s">
        <v>250</v>
      </c>
    </row>
    <row r="470" spans="1:15" s="1" customFormat="1" ht="19.5" thickTop="1" thickBot="1" x14ac:dyDescent="0.3">
      <c r="A470" s="12"/>
      <c r="B470" s="20"/>
      <c r="C470" s="43" t="s">
        <v>9</v>
      </c>
      <c r="D470" s="22"/>
      <c r="E470" s="22"/>
      <c r="F470" s="23"/>
      <c r="G470" s="23">
        <v>2650000</v>
      </c>
      <c r="H470" s="22">
        <v>2650000</v>
      </c>
      <c r="I470" s="22">
        <v>2524000</v>
      </c>
      <c r="J470" s="22">
        <v>126000</v>
      </c>
      <c r="K470" s="22">
        <f t="shared" si="761"/>
        <v>2650000</v>
      </c>
      <c r="L470" s="22">
        <f t="shared" si="782"/>
        <v>0</v>
      </c>
      <c r="M470" s="24">
        <f t="shared" si="783"/>
        <v>1</v>
      </c>
      <c r="N470" s="25"/>
      <c r="O470" s="36" t="s">
        <v>250</v>
      </c>
    </row>
    <row r="471" spans="1:15" s="7" customFormat="1" ht="37.5" thickTop="1" thickBot="1" x14ac:dyDescent="0.3">
      <c r="A471" s="36"/>
      <c r="B471" s="37" t="s">
        <v>283</v>
      </c>
      <c r="C471" s="38" t="s">
        <v>284</v>
      </c>
      <c r="D471" s="39">
        <f>D472</f>
        <v>0</v>
      </c>
      <c r="E471" s="39">
        <f>E472</f>
        <v>0</v>
      </c>
      <c r="F471" s="40">
        <f t="shared" ref="F471:J471" si="892">F472</f>
        <v>0</v>
      </c>
      <c r="G471" s="40">
        <f t="shared" si="892"/>
        <v>0</v>
      </c>
      <c r="H471" s="39">
        <f t="shared" si="892"/>
        <v>0</v>
      </c>
      <c r="I471" s="39">
        <f t="shared" si="892"/>
        <v>0</v>
      </c>
      <c r="J471" s="39">
        <f t="shared" si="892"/>
        <v>0</v>
      </c>
      <c r="K471" s="39">
        <f t="shared" si="761"/>
        <v>0</v>
      </c>
      <c r="L471" s="39">
        <f t="shared" si="782"/>
        <v>0</v>
      </c>
      <c r="M471" s="41" t="e">
        <f t="shared" si="783"/>
        <v>#DIV/0!</v>
      </c>
      <c r="N471" s="42"/>
      <c r="O471" s="36" t="s">
        <v>288</v>
      </c>
    </row>
    <row r="472" spans="1:15" s="1" customFormat="1" ht="19.5" thickTop="1" thickBot="1" x14ac:dyDescent="0.3">
      <c r="A472" s="12"/>
      <c r="B472" s="20"/>
      <c r="C472" s="35" t="s">
        <v>5</v>
      </c>
      <c r="D472" s="22">
        <f>SUM(D473:D475)</f>
        <v>0</v>
      </c>
      <c r="E472" s="22">
        <f>SUM(E473:E475)</f>
        <v>0</v>
      </c>
      <c r="F472" s="23">
        <f t="shared" ref="F472:J472" si="893">SUM(F473:F475)</f>
        <v>0</v>
      </c>
      <c r="G472" s="23">
        <f t="shared" si="893"/>
        <v>0</v>
      </c>
      <c r="H472" s="22">
        <f t="shared" si="893"/>
        <v>0</v>
      </c>
      <c r="I472" s="22">
        <f t="shared" si="893"/>
        <v>0</v>
      </c>
      <c r="J472" s="22">
        <f t="shared" si="893"/>
        <v>0</v>
      </c>
      <c r="K472" s="22">
        <f t="shared" si="761"/>
        <v>0</v>
      </c>
      <c r="L472" s="22">
        <f t="shared" si="782"/>
        <v>0</v>
      </c>
      <c r="M472" s="24" t="e">
        <f t="shared" si="783"/>
        <v>#DIV/0!</v>
      </c>
      <c r="N472" s="25"/>
      <c r="O472" s="36" t="s">
        <v>288</v>
      </c>
    </row>
    <row r="473" spans="1:15" s="1" customFormat="1" ht="19.5" thickTop="1" thickBot="1" x14ac:dyDescent="0.3">
      <c r="A473" s="12"/>
      <c r="B473" s="20"/>
      <c r="C473" s="43" t="s">
        <v>6</v>
      </c>
      <c r="D473" s="22"/>
      <c r="E473" s="22"/>
      <c r="F473" s="23"/>
      <c r="G473" s="23"/>
      <c r="H473" s="22"/>
      <c r="I473" s="22"/>
      <c r="J473" s="22"/>
      <c r="K473" s="22">
        <f t="shared" si="761"/>
        <v>0</v>
      </c>
      <c r="L473" s="22">
        <f t="shared" si="782"/>
        <v>0</v>
      </c>
      <c r="M473" s="24" t="e">
        <f t="shared" si="783"/>
        <v>#DIV/0!</v>
      </c>
      <c r="N473" s="25"/>
      <c r="O473" s="36" t="s">
        <v>288</v>
      </c>
    </row>
    <row r="474" spans="1:15" s="1" customFormat="1" ht="19.5" thickTop="1" thickBot="1" x14ac:dyDescent="0.3">
      <c r="A474" s="12"/>
      <c r="B474" s="20"/>
      <c r="C474" s="43" t="s">
        <v>7</v>
      </c>
      <c r="D474" s="22"/>
      <c r="E474" s="22"/>
      <c r="F474" s="23"/>
      <c r="G474" s="23"/>
      <c r="H474" s="22"/>
      <c r="I474" s="22"/>
      <c r="J474" s="22"/>
      <c r="K474" s="22">
        <f t="shared" si="761"/>
        <v>0</v>
      </c>
      <c r="L474" s="22">
        <f t="shared" si="782"/>
        <v>0</v>
      </c>
      <c r="M474" s="24" t="e">
        <f t="shared" si="783"/>
        <v>#DIV/0!</v>
      </c>
      <c r="N474" s="25"/>
      <c r="O474" s="36" t="s">
        <v>288</v>
      </c>
    </row>
    <row r="475" spans="1:15" s="1" customFormat="1" ht="19.5" thickTop="1" thickBot="1" x14ac:dyDescent="0.3">
      <c r="A475" s="12"/>
      <c r="B475" s="20"/>
      <c r="C475" s="43" t="s">
        <v>8</v>
      </c>
      <c r="D475" s="22"/>
      <c r="E475" s="22"/>
      <c r="F475" s="23"/>
      <c r="G475" s="23"/>
      <c r="H475" s="22"/>
      <c r="I475" s="22"/>
      <c r="J475" s="22"/>
      <c r="K475" s="22">
        <f t="shared" si="761"/>
        <v>0</v>
      </c>
      <c r="L475" s="22">
        <f t="shared" si="782"/>
        <v>0</v>
      </c>
      <c r="M475" s="24" t="e">
        <f t="shared" si="783"/>
        <v>#DIV/0!</v>
      </c>
      <c r="N475" s="25"/>
      <c r="O475" s="36" t="s">
        <v>288</v>
      </c>
    </row>
    <row r="476" spans="1:15" s="6" customFormat="1" ht="37.5" thickTop="1" thickBot="1" x14ac:dyDescent="0.3">
      <c r="A476" s="28" t="str">
        <f t="shared" ref="A476:A507" si="894">IF(D476+F476+H476+I476+J476+K476&lt;=0,"a","b")</f>
        <v>b</v>
      </c>
      <c r="B476" s="29" t="s">
        <v>209</v>
      </c>
      <c r="C476" s="30" t="s">
        <v>210</v>
      </c>
      <c r="D476" s="31">
        <f>SUM(D481,D486,D488,D490)</f>
        <v>0</v>
      </c>
      <c r="E476" s="31">
        <f>SUM(E481,E486,E488,E490)</f>
        <v>0</v>
      </c>
      <c r="F476" s="32">
        <f t="shared" ref="F476:J476" si="895">SUM(F481,F486,F488,F490)</f>
        <v>25000000</v>
      </c>
      <c r="G476" s="32">
        <f t="shared" si="895"/>
        <v>55000000</v>
      </c>
      <c r="H476" s="31">
        <f t="shared" si="895"/>
        <v>85000000</v>
      </c>
      <c r="I476" s="31">
        <f t="shared" si="895"/>
        <v>15064058.33</v>
      </c>
      <c r="J476" s="31">
        <f t="shared" si="895"/>
        <v>2392759.91</v>
      </c>
      <c r="K476" s="31">
        <f t="shared" si="761"/>
        <v>17456818.240000002</v>
      </c>
      <c r="L476" s="31">
        <f t="shared" si="782"/>
        <v>67543181.75999999</v>
      </c>
      <c r="M476" s="33">
        <f t="shared" si="783"/>
        <v>0.20537433223529414</v>
      </c>
      <c r="N476" s="34"/>
      <c r="O476" s="28"/>
    </row>
    <row r="477" spans="1:15" ht="19.5" thickTop="1" thickBot="1" x14ac:dyDescent="0.3">
      <c r="A477" s="12" t="str">
        <f t="shared" si="894"/>
        <v>b</v>
      </c>
      <c r="B477" s="20" t="s">
        <v>0</v>
      </c>
      <c r="C477" s="26" t="s">
        <v>5</v>
      </c>
      <c r="D477" s="22">
        <f t="shared" ref="D477:E477" si="896">D482</f>
        <v>0</v>
      </c>
      <c r="E477" s="22">
        <f t="shared" si="896"/>
        <v>0</v>
      </c>
      <c r="F477" s="23">
        <f>F482</f>
        <v>500000</v>
      </c>
      <c r="G477" s="23">
        <f t="shared" ref="G477:J477" si="897">G482</f>
        <v>500000</v>
      </c>
      <c r="H477" s="22">
        <f t="shared" si="897"/>
        <v>1299120</v>
      </c>
      <c r="I477" s="22">
        <f t="shared" si="897"/>
        <v>462818.81</v>
      </c>
      <c r="J477" s="22">
        <f t="shared" si="897"/>
        <v>556392.53</v>
      </c>
      <c r="K477" s="22">
        <f t="shared" ref="K477" si="898">K478+K479</f>
        <v>1019211.3400000001</v>
      </c>
      <c r="L477" s="22">
        <f t="shared" si="782"/>
        <v>279908.65999999992</v>
      </c>
      <c r="M477" s="24">
        <f t="shared" si="783"/>
        <v>0.78453979616971492</v>
      </c>
      <c r="N477" s="25"/>
      <c r="O477" s="12"/>
    </row>
    <row r="478" spans="1:15" ht="19.5" thickTop="1" thickBot="1" x14ac:dyDescent="0.3">
      <c r="A478" s="12" t="str">
        <f t="shared" si="894"/>
        <v>b</v>
      </c>
      <c r="B478" s="20" t="s">
        <v>0</v>
      </c>
      <c r="C478" s="35" t="s">
        <v>7</v>
      </c>
      <c r="D478" s="22">
        <f t="shared" ref="D478:E478" si="899">D483</f>
        <v>0</v>
      </c>
      <c r="E478" s="22">
        <f t="shared" si="899"/>
        <v>0</v>
      </c>
      <c r="F478" s="23">
        <f>F483</f>
        <v>500000</v>
      </c>
      <c r="G478" s="23">
        <f t="shared" ref="G478:J478" si="900">G483</f>
        <v>500000</v>
      </c>
      <c r="H478" s="22">
        <f t="shared" si="900"/>
        <v>500000</v>
      </c>
      <c r="I478" s="22">
        <f t="shared" si="900"/>
        <v>71518.81</v>
      </c>
      <c r="J478" s="22">
        <f t="shared" si="900"/>
        <v>67511</v>
      </c>
      <c r="K478" s="22">
        <f t="shared" si="761"/>
        <v>139029.81</v>
      </c>
      <c r="L478" s="22">
        <f t="shared" si="782"/>
        <v>360970.19</v>
      </c>
      <c r="M478" s="24">
        <f t="shared" si="783"/>
        <v>0.27805962000000001</v>
      </c>
      <c r="N478" s="25"/>
      <c r="O478" s="12"/>
    </row>
    <row r="479" spans="1:15" ht="19.5" thickTop="1" thickBot="1" x14ac:dyDescent="0.3">
      <c r="A479" s="12" t="str">
        <f t="shared" si="894"/>
        <v>b</v>
      </c>
      <c r="B479" s="20" t="s">
        <v>0</v>
      </c>
      <c r="C479" s="35" t="s">
        <v>11</v>
      </c>
      <c r="D479" s="22">
        <f t="shared" ref="D479:E479" si="901">D484</f>
        <v>0</v>
      </c>
      <c r="E479" s="22">
        <f t="shared" si="901"/>
        <v>0</v>
      </c>
      <c r="F479" s="23">
        <f>F484</f>
        <v>0</v>
      </c>
      <c r="G479" s="23">
        <f t="shared" ref="G479:J479" si="902">G484</f>
        <v>0</v>
      </c>
      <c r="H479" s="22">
        <f t="shared" si="902"/>
        <v>799120</v>
      </c>
      <c r="I479" s="22">
        <f t="shared" si="902"/>
        <v>391300</v>
      </c>
      <c r="J479" s="22">
        <f t="shared" si="902"/>
        <v>488881.53</v>
      </c>
      <c r="K479" s="22">
        <f t="shared" ref="K479:K546" si="903">I479+J479</f>
        <v>880181.53</v>
      </c>
      <c r="L479" s="22">
        <f t="shared" si="782"/>
        <v>-81061.530000000028</v>
      </c>
      <c r="M479" s="24">
        <f t="shared" si="783"/>
        <v>1.1014384948443288</v>
      </c>
      <c r="N479" s="25"/>
      <c r="O479" s="12"/>
    </row>
    <row r="480" spans="1:15" ht="19.5" thickTop="1" thickBot="1" x14ac:dyDescent="0.3">
      <c r="A480" s="12" t="str">
        <f t="shared" si="894"/>
        <v>b</v>
      </c>
      <c r="B480" s="20" t="s">
        <v>0</v>
      </c>
      <c r="C480" s="26" t="s">
        <v>12</v>
      </c>
      <c r="D480" s="22">
        <f t="shared" ref="D480:E480" si="904">D485+D487+D489+D491</f>
        <v>0</v>
      </c>
      <c r="E480" s="22">
        <f t="shared" si="904"/>
        <v>0</v>
      </c>
      <c r="F480" s="23">
        <f>F485+F487+F489+F491</f>
        <v>24500000</v>
      </c>
      <c r="G480" s="23">
        <f t="shared" ref="G480:J480" si="905">G485+G487+G489+G491</f>
        <v>54500000</v>
      </c>
      <c r="H480" s="22">
        <f t="shared" si="905"/>
        <v>83700880</v>
      </c>
      <c r="I480" s="22">
        <f t="shared" si="905"/>
        <v>14601239.52</v>
      </c>
      <c r="J480" s="22">
        <f t="shared" si="905"/>
        <v>1836367.38</v>
      </c>
      <c r="K480" s="22">
        <f t="shared" si="903"/>
        <v>16437606.899999999</v>
      </c>
      <c r="L480" s="22">
        <f t="shared" si="782"/>
        <v>67263273.099999994</v>
      </c>
      <c r="M480" s="24">
        <f t="shared" si="783"/>
        <v>0.19638511446952528</v>
      </c>
      <c r="N480" s="25"/>
      <c r="O480" s="12"/>
    </row>
    <row r="481" spans="1:15" s="7" customFormat="1" ht="37.5" thickTop="1" thickBot="1" x14ac:dyDescent="0.3">
      <c r="A481" s="36" t="str">
        <f t="shared" si="894"/>
        <v>b</v>
      </c>
      <c r="B481" s="37" t="s">
        <v>211</v>
      </c>
      <c r="C481" s="38" t="s">
        <v>212</v>
      </c>
      <c r="D481" s="39">
        <f t="shared" ref="D481:E481" si="906">SUM(D482,D485)</f>
        <v>0</v>
      </c>
      <c r="E481" s="39">
        <f t="shared" si="906"/>
        <v>0</v>
      </c>
      <c r="F481" s="40">
        <f t="shared" ref="F481:G481" si="907">SUM(F482,F485)</f>
        <v>25000000</v>
      </c>
      <c r="G481" s="40">
        <f t="shared" si="907"/>
        <v>25000000</v>
      </c>
      <c r="H481" s="39">
        <f t="shared" ref="H481" si="908">SUM(H482,H485)</f>
        <v>21603000</v>
      </c>
      <c r="I481" s="39">
        <f t="shared" ref="I481:J481" si="909">SUM(I482,I485)</f>
        <v>11667058.33</v>
      </c>
      <c r="J481" s="39">
        <f t="shared" si="909"/>
        <v>2392759.91</v>
      </c>
      <c r="K481" s="39">
        <f t="shared" si="903"/>
        <v>14059818.24</v>
      </c>
      <c r="L481" s="39">
        <f t="shared" si="782"/>
        <v>7543181.7599999998</v>
      </c>
      <c r="M481" s="41">
        <f t="shared" si="783"/>
        <v>0.65082711845577002</v>
      </c>
      <c r="N481" s="42"/>
      <c r="O481" s="36" t="s">
        <v>250</v>
      </c>
    </row>
    <row r="482" spans="1:15" ht="19.5" thickTop="1" thickBot="1" x14ac:dyDescent="0.3">
      <c r="A482" s="12" t="str">
        <f t="shared" si="894"/>
        <v>b</v>
      </c>
      <c r="B482" s="20" t="s">
        <v>0</v>
      </c>
      <c r="C482" s="35" t="s">
        <v>5</v>
      </c>
      <c r="D482" s="22">
        <f t="shared" ref="D482:E482" si="910">SUM(D483:D484)</f>
        <v>0</v>
      </c>
      <c r="E482" s="22">
        <f t="shared" si="910"/>
        <v>0</v>
      </c>
      <c r="F482" s="23">
        <f t="shared" ref="F482:G482" si="911">SUM(F483:F484)</f>
        <v>500000</v>
      </c>
      <c r="G482" s="23">
        <f t="shared" si="911"/>
        <v>500000</v>
      </c>
      <c r="H482" s="22">
        <f t="shared" ref="H482" si="912">SUM(H483:H484)</f>
        <v>1299120</v>
      </c>
      <c r="I482" s="22">
        <f t="shared" ref="I482:J482" si="913">SUM(I483:I484)</f>
        <v>462818.81</v>
      </c>
      <c r="J482" s="22">
        <f t="shared" si="913"/>
        <v>556392.53</v>
      </c>
      <c r="K482" s="22">
        <f t="shared" si="903"/>
        <v>1019211.3400000001</v>
      </c>
      <c r="L482" s="22">
        <f t="shared" si="782"/>
        <v>279908.65999999992</v>
      </c>
      <c r="M482" s="24">
        <f t="shared" si="783"/>
        <v>0.78453979616971492</v>
      </c>
      <c r="N482" s="25"/>
      <c r="O482" s="36" t="s">
        <v>250</v>
      </c>
    </row>
    <row r="483" spans="1:15" ht="19.5" thickTop="1" thickBot="1" x14ac:dyDescent="0.3">
      <c r="A483" s="12" t="str">
        <f t="shared" si="894"/>
        <v>b</v>
      </c>
      <c r="B483" s="20" t="s">
        <v>0</v>
      </c>
      <c r="C483" s="43" t="s">
        <v>7</v>
      </c>
      <c r="D483" s="22"/>
      <c r="E483" s="22"/>
      <c r="F483" s="23">
        <v>500000</v>
      </c>
      <c r="G483" s="23">
        <v>500000</v>
      </c>
      <c r="H483" s="22">
        <v>500000</v>
      </c>
      <c r="I483" s="22">
        <v>71518.81</v>
      </c>
      <c r="J483" s="22">
        <v>67511</v>
      </c>
      <c r="K483" s="22">
        <f t="shared" si="903"/>
        <v>139029.81</v>
      </c>
      <c r="L483" s="22">
        <f t="shared" si="782"/>
        <v>360970.19</v>
      </c>
      <c r="M483" s="24">
        <f t="shared" si="783"/>
        <v>0.27805962000000001</v>
      </c>
      <c r="N483" s="25" t="s">
        <v>289</v>
      </c>
      <c r="O483" s="36" t="s">
        <v>250</v>
      </c>
    </row>
    <row r="484" spans="1:15" ht="19.5" thickTop="1" thickBot="1" x14ac:dyDescent="0.3">
      <c r="A484" s="12" t="str">
        <f t="shared" si="894"/>
        <v>b</v>
      </c>
      <c r="B484" s="20" t="s">
        <v>0</v>
      </c>
      <c r="C484" s="43" t="s">
        <v>11</v>
      </c>
      <c r="D484" s="22"/>
      <c r="E484" s="22"/>
      <c r="F484" s="23">
        <v>0</v>
      </c>
      <c r="G484" s="23">
        <v>0</v>
      </c>
      <c r="H484" s="22">
        <v>799120</v>
      </c>
      <c r="I484" s="22">
        <v>391300</v>
      </c>
      <c r="J484" s="22">
        <v>488881.53</v>
      </c>
      <c r="K484" s="22">
        <f t="shared" si="903"/>
        <v>880181.53</v>
      </c>
      <c r="L484" s="22">
        <f t="shared" si="782"/>
        <v>-81061.530000000028</v>
      </c>
      <c r="M484" s="24">
        <f t="shared" si="783"/>
        <v>1.1014384948443288</v>
      </c>
      <c r="N484" s="25" t="s">
        <v>290</v>
      </c>
      <c r="O484" s="36" t="s">
        <v>250</v>
      </c>
    </row>
    <row r="485" spans="1:15" ht="55.5" thickTop="1" thickBot="1" x14ac:dyDescent="0.3">
      <c r="A485" s="12" t="str">
        <f t="shared" si="894"/>
        <v>b</v>
      </c>
      <c r="B485" s="20" t="s">
        <v>0</v>
      </c>
      <c r="C485" s="35" t="s">
        <v>12</v>
      </c>
      <c r="D485" s="22"/>
      <c r="E485" s="22"/>
      <c r="F485" s="23">
        <v>24500000</v>
      </c>
      <c r="G485" s="23">
        <v>24500000</v>
      </c>
      <c r="H485" s="22">
        <v>20303880</v>
      </c>
      <c r="I485" s="22">
        <v>11204239.52</v>
      </c>
      <c r="J485" s="22">
        <v>1836367.38</v>
      </c>
      <c r="K485" s="22">
        <f t="shared" si="903"/>
        <v>13040606.899999999</v>
      </c>
      <c r="L485" s="22">
        <f t="shared" si="782"/>
        <v>7263273.1000000015</v>
      </c>
      <c r="M485" s="24">
        <f t="shared" si="783"/>
        <v>0.64227166925730439</v>
      </c>
      <c r="N485" s="25" t="s">
        <v>291</v>
      </c>
      <c r="O485" s="36" t="s">
        <v>250</v>
      </c>
    </row>
    <row r="486" spans="1:15" s="7" customFormat="1" ht="91.5" thickTop="1" thickBot="1" x14ac:dyDescent="0.3">
      <c r="A486" s="36" t="str">
        <f t="shared" si="894"/>
        <v>b</v>
      </c>
      <c r="B486" s="37" t="s">
        <v>213</v>
      </c>
      <c r="C486" s="38" t="s">
        <v>214</v>
      </c>
      <c r="D486" s="39">
        <f t="shared" ref="D486:E490" si="914">SUM(D487)</f>
        <v>0</v>
      </c>
      <c r="E486" s="39">
        <f t="shared" si="914"/>
        <v>0</v>
      </c>
      <c r="F486" s="40">
        <f t="shared" ref="F486:G490" si="915">SUM(F487)</f>
        <v>0</v>
      </c>
      <c r="G486" s="40">
        <f t="shared" si="915"/>
        <v>0</v>
      </c>
      <c r="H486" s="39">
        <f t="shared" ref="H486:H490" si="916">SUM(H487)</f>
        <v>3397000</v>
      </c>
      <c r="I486" s="39">
        <f t="shared" ref="I486:J490" si="917">SUM(I487)</f>
        <v>3397000</v>
      </c>
      <c r="J486" s="39">
        <f t="shared" si="917"/>
        <v>0</v>
      </c>
      <c r="K486" s="39">
        <f t="shared" si="903"/>
        <v>3397000</v>
      </c>
      <c r="L486" s="39">
        <f t="shared" si="782"/>
        <v>0</v>
      </c>
      <c r="M486" s="41">
        <f t="shared" si="783"/>
        <v>1</v>
      </c>
      <c r="N486" s="42"/>
      <c r="O486" s="36" t="s">
        <v>255</v>
      </c>
    </row>
    <row r="487" spans="1:15" ht="19.5" thickTop="1" thickBot="1" x14ac:dyDescent="0.3">
      <c r="A487" s="12" t="str">
        <f t="shared" si="894"/>
        <v>b</v>
      </c>
      <c r="B487" s="20" t="s">
        <v>0</v>
      </c>
      <c r="C487" s="35" t="s">
        <v>12</v>
      </c>
      <c r="D487" s="22"/>
      <c r="E487" s="22"/>
      <c r="F487" s="23">
        <v>0</v>
      </c>
      <c r="G487" s="23">
        <v>0</v>
      </c>
      <c r="H487" s="22">
        <v>3397000</v>
      </c>
      <c r="I487" s="22">
        <v>3397000</v>
      </c>
      <c r="J487" s="22"/>
      <c r="K487" s="22">
        <f t="shared" si="903"/>
        <v>3397000</v>
      </c>
      <c r="L487" s="22">
        <f t="shared" si="782"/>
        <v>0</v>
      </c>
      <c r="M487" s="24">
        <f t="shared" si="783"/>
        <v>1</v>
      </c>
      <c r="N487" s="25"/>
      <c r="O487" s="36" t="s">
        <v>255</v>
      </c>
    </row>
    <row r="488" spans="1:15" s="7" customFormat="1" ht="73.5" thickTop="1" thickBot="1" x14ac:dyDescent="0.3">
      <c r="A488" s="36" t="str">
        <f t="shared" si="894"/>
        <v>b</v>
      </c>
      <c r="B488" s="37" t="s">
        <v>276</v>
      </c>
      <c r="C488" s="38" t="s">
        <v>278</v>
      </c>
      <c r="D488" s="39">
        <f t="shared" si="914"/>
        <v>0</v>
      </c>
      <c r="E488" s="39">
        <f t="shared" si="914"/>
        <v>0</v>
      </c>
      <c r="F488" s="40">
        <f t="shared" si="915"/>
        <v>0</v>
      </c>
      <c r="G488" s="40">
        <f t="shared" si="915"/>
        <v>30000000</v>
      </c>
      <c r="H488" s="39">
        <f t="shared" si="916"/>
        <v>30000000</v>
      </c>
      <c r="I488" s="39">
        <f t="shared" si="917"/>
        <v>0</v>
      </c>
      <c r="J488" s="39">
        <f t="shared" si="917"/>
        <v>0</v>
      </c>
      <c r="K488" s="39">
        <f t="shared" ref="K488:K491" si="918">I488+J488</f>
        <v>0</v>
      </c>
      <c r="L488" s="39">
        <f t="shared" ref="L488:L491" si="919">H488-K488</f>
        <v>30000000</v>
      </c>
      <c r="M488" s="41">
        <f t="shared" ref="M488:M491" si="920">K488/H488</f>
        <v>0</v>
      </c>
      <c r="N488" s="42"/>
      <c r="O488" s="36" t="s">
        <v>250</v>
      </c>
    </row>
    <row r="489" spans="1:15" s="1" customFormat="1" ht="19.5" thickTop="1" thickBot="1" x14ac:dyDescent="0.3">
      <c r="A489" s="12" t="str">
        <f t="shared" si="894"/>
        <v>b</v>
      </c>
      <c r="B489" s="20" t="s">
        <v>0</v>
      </c>
      <c r="C489" s="35" t="s">
        <v>12</v>
      </c>
      <c r="D489" s="22"/>
      <c r="E489" s="22"/>
      <c r="F489" s="23">
        <v>0</v>
      </c>
      <c r="G489" s="23">
        <v>30000000</v>
      </c>
      <c r="H489" s="22">
        <v>30000000</v>
      </c>
      <c r="I489" s="22">
        <v>0</v>
      </c>
      <c r="J489" s="22"/>
      <c r="K489" s="22">
        <f t="shared" si="918"/>
        <v>0</v>
      </c>
      <c r="L489" s="22">
        <f t="shared" si="919"/>
        <v>30000000</v>
      </c>
      <c r="M489" s="24">
        <f t="shared" si="920"/>
        <v>0</v>
      </c>
      <c r="N489" s="25"/>
      <c r="O489" s="36" t="s">
        <v>250</v>
      </c>
    </row>
    <row r="490" spans="1:15" s="7" customFormat="1" ht="55.5" thickTop="1" thickBot="1" x14ac:dyDescent="0.3">
      <c r="A490" s="36" t="str">
        <f t="shared" si="894"/>
        <v>b</v>
      </c>
      <c r="B490" s="37" t="s">
        <v>277</v>
      </c>
      <c r="C490" s="38" t="s">
        <v>279</v>
      </c>
      <c r="D490" s="39">
        <f t="shared" si="914"/>
        <v>0</v>
      </c>
      <c r="E490" s="39">
        <f t="shared" si="914"/>
        <v>0</v>
      </c>
      <c r="F490" s="40">
        <f t="shared" si="915"/>
        <v>0</v>
      </c>
      <c r="G490" s="40">
        <f t="shared" si="915"/>
        <v>0</v>
      </c>
      <c r="H490" s="39">
        <f t="shared" si="916"/>
        <v>30000000</v>
      </c>
      <c r="I490" s="39">
        <f t="shared" si="917"/>
        <v>0</v>
      </c>
      <c r="J490" s="39">
        <f t="shared" si="917"/>
        <v>0</v>
      </c>
      <c r="K490" s="39">
        <f t="shared" si="918"/>
        <v>0</v>
      </c>
      <c r="L490" s="39">
        <f t="shared" si="919"/>
        <v>30000000</v>
      </c>
      <c r="M490" s="41">
        <f t="shared" si="920"/>
        <v>0</v>
      </c>
      <c r="N490" s="42"/>
      <c r="O490" s="36" t="s">
        <v>250</v>
      </c>
    </row>
    <row r="491" spans="1:15" s="1" customFormat="1" ht="19.5" thickTop="1" thickBot="1" x14ac:dyDescent="0.3">
      <c r="A491" s="12" t="str">
        <f t="shared" si="894"/>
        <v>b</v>
      </c>
      <c r="B491" s="20" t="s">
        <v>0</v>
      </c>
      <c r="C491" s="35" t="s">
        <v>12</v>
      </c>
      <c r="D491" s="22"/>
      <c r="E491" s="22"/>
      <c r="F491" s="23">
        <v>0</v>
      </c>
      <c r="G491" s="23">
        <v>0</v>
      </c>
      <c r="H491" s="54">
        <v>30000000</v>
      </c>
      <c r="I491" s="22">
        <v>0</v>
      </c>
      <c r="J491" s="22"/>
      <c r="K491" s="22">
        <f t="shared" si="918"/>
        <v>0</v>
      </c>
      <c r="L491" s="22">
        <f t="shared" si="919"/>
        <v>30000000</v>
      </c>
      <c r="M491" s="24">
        <f t="shared" si="920"/>
        <v>0</v>
      </c>
      <c r="N491" s="25" t="s">
        <v>293</v>
      </c>
      <c r="O491" s="36" t="s">
        <v>250</v>
      </c>
    </row>
    <row r="492" spans="1:15" s="6" customFormat="1" ht="37.5" thickTop="1" thickBot="1" x14ac:dyDescent="0.3">
      <c r="A492" s="28" t="str">
        <f t="shared" si="894"/>
        <v>b</v>
      </c>
      <c r="B492" s="29" t="s">
        <v>215</v>
      </c>
      <c r="C492" s="30" t="s">
        <v>216</v>
      </c>
      <c r="D492" s="31">
        <f t="shared" ref="D492:H492" si="921">SUM(D498,D503,D509)</f>
        <v>0</v>
      </c>
      <c r="E492" s="31">
        <f t="shared" ref="E492" si="922">SUM(E498,E503,E509)</f>
        <v>0</v>
      </c>
      <c r="F492" s="32">
        <f t="shared" si="921"/>
        <v>6000000</v>
      </c>
      <c r="G492" s="32">
        <f t="shared" ref="G492" si="923">SUM(G498,G503,G509)</f>
        <v>6000000</v>
      </c>
      <c r="H492" s="31">
        <f t="shared" si="921"/>
        <v>6000000</v>
      </c>
      <c r="I492" s="31">
        <f t="shared" ref="I492:J492" si="924">SUM(I498,I503,I509)</f>
        <v>995510.55</v>
      </c>
      <c r="J492" s="31">
        <f t="shared" si="924"/>
        <v>3214567</v>
      </c>
      <c r="K492" s="31">
        <f t="shared" si="903"/>
        <v>4210077.55</v>
      </c>
      <c r="L492" s="31">
        <f t="shared" si="782"/>
        <v>1789922.4500000002</v>
      </c>
      <c r="M492" s="33">
        <f t="shared" si="783"/>
        <v>0.7016795916666666</v>
      </c>
      <c r="N492" s="34"/>
      <c r="O492" s="28"/>
    </row>
    <row r="493" spans="1:15" ht="19.5" thickTop="1" thickBot="1" x14ac:dyDescent="0.3">
      <c r="A493" s="12" t="str">
        <f t="shared" si="894"/>
        <v>b</v>
      </c>
      <c r="B493" s="20" t="s">
        <v>0</v>
      </c>
      <c r="C493" s="26" t="s">
        <v>5</v>
      </c>
      <c r="D493" s="22">
        <f t="shared" ref="D493:H493" si="925">SUM(D499,D504,D510)</f>
        <v>0</v>
      </c>
      <c r="E493" s="22">
        <f t="shared" ref="E493" si="926">SUM(E499,E504,E510)</f>
        <v>0</v>
      </c>
      <c r="F493" s="23">
        <f t="shared" si="925"/>
        <v>5845000</v>
      </c>
      <c r="G493" s="23">
        <f t="shared" ref="G493" si="927">SUM(G499,G504,G510)</f>
        <v>5845000</v>
      </c>
      <c r="H493" s="22">
        <f t="shared" si="925"/>
        <v>5233480</v>
      </c>
      <c r="I493" s="22">
        <f t="shared" ref="I493:J493" si="928">SUM(I499,I504,I510)</f>
        <v>383990.55000000005</v>
      </c>
      <c r="J493" s="22">
        <f t="shared" si="928"/>
        <v>3214567</v>
      </c>
      <c r="K493" s="22">
        <f t="shared" si="903"/>
        <v>3598557.55</v>
      </c>
      <c r="L493" s="22">
        <f t="shared" si="782"/>
        <v>1634922.4500000002</v>
      </c>
      <c r="M493" s="24">
        <f t="shared" si="783"/>
        <v>0.68760319137552828</v>
      </c>
      <c r="N493" s="25"/>
      <c r="O493" s="12"/>
    </row>
    <row r="494" spans="1:15" ht="19.5" thickTop="1" thickBot="1" x14ac:dyDescent="0.3">
      <c r="A494" s="12" t="str">
        <f t="shared" si="894"/>
        <v>b</v>
      </c>
      <c r="B494" s="20" t="s">
        <v>0</v>
      </c>
      <c r="C494" s="35" t="s">
        <v>7</v>
      </c>
      <c r="D494" s="22">
        <f t="shared" ref="D494:H494" si="929">SUM(D500,D505)</f>
        <v>0</v>
      </c>
      <c r="E494" s="22">
        <f t="shared" ref="E494" si="930">SUM(E500,E505)</f>
        <v>0</v>
      </c>
      <c r="F494" s="23">
        <f t="shared" si="929"/>
        <v>3665000</v>
      </c>
      <c r="G494" s="23">
        <f t="shared" ref="G494" si="931">SUM(G500,G505)</f>
        <v>3665000</v>
      </c>
      <c r="H494" s="22">
        <f t="shared" si="929"/>
        <v>3048480</v>
      </c>
      <c r="I494" s="22">
        <f t="shared" ref="I494:J494" si="932">SUM(I500,I505)</f>
        <v>369390.76</v>
      </c>
      <c r="J494" s="22">
        <f t="shared" si="932"/>
        <v>1054167</v>
      </c>
      <c r="K494" s="22">
        <f t="shared" si="903"/>
        <v>1423557.76</v>
      </c>
      <c r="L494" s="22">
        <f t="shared" ref="L494:L556" si="933">H494-K494</f>
        <v>1624922.24</v>
      </c>
      <c r="M494" s="24">
        <f t="shared" ref="M494:M556" si="934">K494/H494</f>
        <v>0.46697297013593658</v>
      </c>
      <c r="N494" s="25"/>
      <c r="O494" s="12"/>
    </row>
    <row r="495" spans="1:15" ht="19.5" thickTop="1" thickBot="1" x14ac:dyDescent="0.3">
      <c r="A495" s="12" t="str">
        <f t="shared" si="894"/>
        <v>b</v>
      </c>
      <c r="B495" s="20" t="s">
        <v>0</v>
      </c>
      <c r="C495" s="35" t="s">
        <v>10</v>
      </c>
      <c r="D495" s="22">
        <f t="shared" ref="D495:H495" si="935">SUM(D501,D506)</f>
        <v>0</v>
      </c>
      <c r="E495" s="22">
        <f t="shared" ref="E495" si="936">SUM(E501,E506)</f>
        <v>0</v>
      </c>
      <c r="F495" s="23">
        <f t="shared" si="935"/>
        <v>30000</v>
      </c>
      <c r="G495" s="23">
        <f t="shared" ref="G495" si="937">SUM(G501,G506)</f>
        <v>30000</v>
      </c>
      <c r="H495" s="22">
        <f t="shared" si="935"/>
        <v>35000</v>
      </c>
      <c r="I495" s="22">
        <f t="shared" ref="I495:J495" si="938">SUM(I501,I506)</f>
        <v>14599.79</v>
      </c>
      <c r="J495" s="22">
        <f t="shared" si="938"/>
        <v>20400</v>
      </c>
      <c r="K495" s="22">
        <f t="shared" si="903"/>
        <v>34999.79</v>
      </c>
      <c r="L495" s="22">
        <f t="shared" si="933"/>
        <v>0.20999999999912689</v>
      </c>
      <c r="M495" s="24">
        <f t="shared" si="934"/>
        <v>0.99999400000000005</v>
      </c>
      <c r="N495" s="25"/>
      <c r="O495" s="12"/>
    </row>
    <row r="496" spans="1:15" ht="19.5" thickTop="1" thickBot="1" x14ac:dyDescent="0.3">
      <c r="A496" s="12" t="str">
        <f t="shared" si="894"/>
        <v>b</v>
      </c>
      <c r="B496" s="20" t="s">
        <v>0</v>
      </c>
      <c r="C496" s="35" t="s">
        <v>11</v>
      </c>
      <c r="D496" s="22">
        <f t="shared" ref="D496:H496" si="939">SUM(D502,D507,D511)</f>
        <v>0</v>
      </c>
      <c r="E496" s="22">
        <f t="shared" ref="E496" si="940">SUM(E502,E507,E511)</f>
        <v>0</v>
      </c>
      <c r="F496" s="23">
        <f t="shared" si="939"/>
        <v>2150000</v>
      </c>
      <c r="G496" s="23">
        <f t="shared" ref="G496" si="941">SUM(G502,G507,G511)</f>
        <v>2150000</v>
      </c>
      <c r="H496" s="22">
        <f t="shared" si="939"/>
        <v>2150000</v>
      </c>
      <c r="I496" s="22">
        <f t="shared" ref="I496:J496" si="942">SUM(I502,I507,I511)</f>
        <v>0</v>
      </c>
      <c r="J496" s="22">
        <f t="shared" si="942"/>
        <v>2140000</v>
      </c>
      <c r="K496" s="22">
        <f t="shared" si="903"/>
        <v>2140000</v>
      </c>
      <c r="L496" s="22">
        <f t="shared" si="933"/>
        <v>10000</v>
      </c>
      <c r="M496" s="24">
        <f t="shared" si="934"/>
        <v>0.99534883720930234</v>
      </c>
      <c r="N496" s="25"/>
      <c r="O496" s="12"/>
    </row>
    <row r="497" spans="1:15" ht="19.5" thickTop="1" thickBot="1" x14ac:dyDescent="0.3">
      <c r="A497" s="12" t="str">
        <f t="shared" si="894"/>
        <v>b</v>
      </c>
      <c r="B497" s="20" t="s">
        <v>0</v>
      </c>
      <c r="C497" s="26" t="s">
        <v>12</v>
      </c>
      <c r="D497" s="22">
        <f t="shared" ref="D497:H497" si="943">SUM(D508)</f>
        <v>0</v>
      </c>
      <c r="E497" s="22">
        <f t="shared" ref="E497" si="944">SUM(E508)</f>
        <v>0</v>
      </c>
      <c r="F497" s="23">
        <f t="shared" si="943"/>
        <v>155000</v>
      </c>
      <c r="G497" s="23">
        <f t="shared" ref="G497" si="945">SUM(G508)</f>
        <v>155000</v>
      </c>
      <c r="H497" s="22">
        <f t="shared" si="943"/>
        <v>766520</v>
      </c>
      <c r="I497" s="22">
        <f t="shared" ref="I497:J497" si="946">SUM(I508)</f>
        <v>611520</v>
      </c>
      <c r="J497" s="22">
        <f t="shared" si="946"/>
        <v>0</v>
      </c>
      <c r="K497" s="22">
        <f t="shared" si="903"/>
        <v>611520</v>
      </c>
      <c r="L497" s="22">
        <f t="shared" si="933"/>
        <v>155000</v>
      </c>
      <c r="M497" s="24">
        <f t="shared" si="934"/>
        <v>0.79778740280749361</v>
      </c>
      <c r="N497" s="25"/>
      <c r="O497" s="12"/>
    </row>
    <row r="498" spans="1:15" s="7" customFormat="1" ht="37.5" thickTop="1" thickBot="1" x14ac:dyDescent="0.3">
      <c r="A498" s="36" t="str">
        <f t="shared" si="894"/>
        <v>b</v>
      </c>
      <c r="B498" s="37" t="s">
        <v>217</v>
      </c>
      <c r="C498" s="38" t="s">
        <v>218</v>
      </c>
      <c r="D498" s="39">
        <f t="shared" ref="D498:E498" si="947">SUM(D499)</f>
        <v>0</v>
      </c>
      <c r="E498" s="39">
        <f t="shared" si="947"/>
        <v>0</v>
      </c>
      <c r="F498" s="40">
        <f t="shared" ref="F498:G498" si="948">SUM(F499)</f>
        <v>700000</v>
      </c>
      <c r="G498" s="40">
        <f t="shared" si="948"/>
        <v>700000</v>
      </c>
      <c r="H498" s="39">
        <f t="shared" ref="H498" si="949">SUM(H499)</f>
        <v>700000</v>
      </c>
      <c r="I498" s="39">
        <f t="shared" ref="I498:J498" si="950">SUM(I499)</f>
        <v>166758</v>
      </c>
      <c r="J498" s="39">
        <f t="shared" si="950"/>
        <v>533242</v>
      </c>
      <c r="K498" s="39">
        <f t="shared" si="903"/>
        <v>700000</v>
      </c>
      <c r="L498" s="39">
        <f t="shared" si="933"/>
        <v>0</v>
      </c>
      <c r="M498" s="41">
        <f t="shared" si="934"/>
        <v>1</v>
      </c>
      <c r="N498" s="42"/>
      <c r="O498" s="36" t="s">
        <v>257</v>
      </c>
    </row>
    <row r="499" spans="1:15" ht="19.5" thickTop="1" thickBot="1" x14ac:dyDescent="0.3">
      <c r="A499" s="12" t="str">
        <f t="shared" si="894"/>
        <v>b</v>
      </c>
      <c r="B499" s="20" t="s">
        <v>0</v>
      </c>
      <c r="C499" s="35" t="s">
        <v>5</v>
      </c>
      <c r="D499" s="22">
        <f t="shared" ref="D499:E499" si="951">SUM(D500:D502)</f>
        <v>0</v>
      </c>
      <c r="E499" s="22">
        <f t="shared" si="951"/>
        <v>0</v>
      </c>
      <c r="F499" s="23">
        <f t="shared" ref="F499:G499" si="952">SUM(F500:F502)</f>
        <v>700000</v>
      </c>
      <c r="G499" s="23">
        <f t="shared" si="952"/>
        <v>700000</v>
      </c>
      <c r="H499" s="22">
        <f t="shared" ref="H499" si="953">SUM(H500:H502)</f>
        <v>700000</v>
      </c>
      <c r="I499" s="22">
        <f t="shared" ref="I499:J499" si="954">SUM(I500:I502)</f>
        <v>166758</v>
      </c>
      <c r="J499" s="22">
        <f t="shared" si="954"/>
        <v>533242</v>
      </c>
      <c r="K499" s="22">
        <f t="shared" si="903"/>
        <v>700000</v>
      </c>
      <c r="L499" s="22">
        <f t="shared" si="933"/>
        <v>0</v>
      </c>
      <c r="M499" s="24">
        <f t="shared" si="934"/>
        <v>1</v>
      </c>
      <c r="N499" s="25"/>
      <c r="O499" s="36" t="s">
        <v>257</v>
      </c>
    </row>
    <row r="500" spans="1:15" ht="19.5" thickTop="1" thickBot="1" x14ac:dyDescent="0.3">
      <c r="A500" s="12" t="str">
        <f t="shared" si="894"/>
        <v>b</v>
      </c>
      <c r="B500" s="20" t="s">
        <v>0</v>
      </c>
      <c r="C500" s="43" t="s">
        <v>7</v>
      </c>
      <c r="D500" s="22"/>
      <c r="E500" s="22"/>
      <c r="F500" s="23">
        <v>650000</v>
      </c>
      <c r="G500" s="23">
        <v>650000</v>
      </c>
      <c r="H500" s="22">
        <v>645000</v>
      </c>
      <c r="I500" s="22">
        <v>163833</v>
      </c>
      <c r="J500" s="22">
        <v>481167</v>
      </c>
      <c r="K500" s="22">
        <f t="shared" si="903"/>
        <v>645000</v>
      </c>
      <c r="L500" s="22">
        <f t="shared" si="933"/>
        <v>0</v>
      </c>
      <c r="M500" s="24">
        <f t="shared" si="934"/>
        <v>1</v>
      </c>
      <c r="N500" s="25"/>
      <c r="O500" s="36" t="s">
        <v>257</v>
      </c>
    </row>
    <row r="501" spans="1:15" ht="19.5" thickTop="1" thickBot="1" x14ac:dyDescent="0.3">
      <c r="A501" s="12" t="str">
        <f t="shared" si="894"/>
        <v>b</v>
      </c>
      <c r="B501" s="20" t="s">
        <v>0</v>
      </c>
      <c r="C501" s="43" t="s">
        <v>10</v>
      </c>
      <c r="D501" s="22"/>
      <c r="E501" s="22"/>
      <c r="F501" s="23">
        <v>0</v>
      </c>
      <c r="G501" s="23">
        <v>0</v>
      </c>
      <c r="H501" s="22">
        <v>5000</v>
      </c>
      <c r="I501" s="22">
        <v>2925</v>
      </c>
      <c r="J501" s="22">
        <v>2075</v>
      </c>
      <c r="K501" s="22">
        <f t="shared" si="903"/>
        <v>5000</v>
      </c>
      <c r="L501" s="22">
        <f t="shared" si="933"/>
        <v>0</v>
      </c>
      <c r="M501" s="24">
        <f t="shared" si="934"/>
        <v>1</v>
      </c>
      <c r="N501" s="25"/>
      <c r="O501" s="36" t="s">
        <v>257</v>
      </c>
    </row>
    <row r="502" spans="1:15" ht="19.5" thickTop="1" thickBot="1" x14ac:dyDescent="0.3">
      <c r="A502" s="12" t="str">
        <f t="shared" si="894"/>
        <v>b</v>
      </c>
      <c r="B502" s="20" t="s">
        <v>0</v>
      </c>
      <c r="C502" s="43" t="s">
        <v>11</v>
      </c>
      <c r="D502" s="22"/>
      <c r="E502" s="22"/>
      <c r="F502" s="23">
        <v>50000</v>
      </c>
      <c r="G502" s="23">
        <v>50000</v>
      </c>
      <c r="H502" s="22">
        <v>50000</v>
      </c>
      <c r="I502" s="22"/>
      <c r="J502" s="22">
        <v>50000</v>
      </c>
      <c r="K502" s="22">
        <f t="shared" si="903"/>
        <v>50000</v>
      </c>
      <c r="L502" s="22">
        <f t="shared" si="933"/>
        <v>0</v>
      </c>
      <c r="M502" s="24">
        <f t="shared" si="934"/>
        <v>1</v>
      </c>
      <c r="N502" s="25"/>
      <c r="O502" s="36" t="s">
        <v>257</v>
      </c>
    </row>
    <row r="503" spans="1:15" s="7" customFormat="1" ht="19.5" thickTop="1" thickBot="1" x14ac:dyDescent="0.3">
      <c r="A503" s="36" t="str">
        <f t="shared" si="894"/>
        <v>b</v>
      </c>
      <c r="B503" s="37" t="s">
        <v>219</v>
      </c>
      <c r="C503" s="38" t="s">
        <v>220</v>
      </c>
      <c r="D503" s="39">
        <f t="shared" ref="D503:E503" si="955">SUM(D504,D508)</f>
        <v>0</v>
      </c>
      <c r="E503" s="39">
        <f t="shared" si="955"/>
        <v>0</v>
      </c>
      <c r="F503" s="40">
        <f t="shared" ref="F503:G503" si="956">SUM(F504,F508)</f>
        <v>3210000</v>
      </c>
      <c r="G503" s="40">
        <f t="shared" si="956"/>
        <v>3210000</v>
      </c>
      <c r="H503" s="39">
        <f t="shared" ref="H503" si="957">SUM(H504,H508)</f>
        <v>3210000</v>
      </c>
      <c r="I503" s="39">
        <f t="shared" ref="I503:J503" si="958">SUM(I504,I508)</f>
        <v>828752.55</v>
      </c>
      <c r="J503" s="39">
        <f t="shared" si="958"/>
        <v>591325</v>
      </c>
      <c r="K503" s="39">
        <f t="shared" si="903"/>
        <v>1420077.55</v>
      </c>
      <c r="L503" s="39">
        <f t="shared" si="933"/>
        <v>1789922.45</v>
      </c>
      <c r="M503" s="41">
        <f t="shared" si="934"/>
        <v>0.44239176012461062</v>
      </c>
      <c r="N503" s="42"/>
      <c r="O503" s="36" t="s">
        <v>250</v>
      </c>
    </row>
    <row r="504" spans="1:15" ht="19.5" thickTop="1" thickBot="1" x14ac:dyDescent="0.3">
      <c r="A504" s="12" t="str">
        <f t="shared" si="894"/>
        <v>b</v>
      </c>
      <c r="B504" s="20" t="s">
        <v>0</v>
      </c>
      <c r="C504" s="35" t="s">
        <v>5</v>
      </c>
      <c r="D504" s="22">
        <f t="shared" ref="D504:E504" si="959">SUM(D505:D507)</f>
        <v>0</v>
      </c>
      <c r="E504" s="22">
        <f t="shared" si="959"/>
        <v>0</v>
      </c>
      <c r="F504" s="23">
        <f t="shared" ref="F504:G504" si="960">SUM(F505:F507)</f>
        <v>3055000</v>
      </c>
      <c r="G504" s="23">
        <f t="shared" si="960"/>
        <v>3055000</v>
      </c>
      <c r="H504" s="22">
        <f t="shared" ref="H504" si="961">SUM(H505:H507)</f>
        <v>2443480</v>
      </c>
      <c r="I504" s="22">
        <f t="shared" ref="I504:J504" si="962">SUM(I505:I507)</f>
        <v>217232.55000000002</v>
      </c>
      <c r="J504" s="22">
        <f t="shared" si="962"/>
        <v>591325</v>
      </c>
      <c r="K504" s="22">
        <f t="shared" si="903"/>
        <v>808557.55</v>
      </c>
      <c r="L504" s="22">
        <f t="shared" si="933"/>
        <v>1634922.45</v>
      </c>
      <c r="M504" s="24">
        <f t="shared" si="934"/>
        <v>0.33090409989032038</v>
      </c>
      <c r="N504" s="25"/>
      <c r="O504" s="36" t="s">
        <v>250</v>
      </c>
    </row>
    <row r="505" spans="1:15" ht="19.5" thickTop="1" thickBot="1" x14ac:dyDescent="0.3">
      <c r="A505" s="12" t="str">
        <f t="shared" si="894"/>
        <v>b</v>
      </c>
      <c r="B505" s="20" t="s">
        <v>0</v>
      </c>
      <c r="C505" s="43" t="s">
        <v>7</v>
      </c>
      <c r="D505" s="22"/>
      <c r="E505" s="22"/>
      <c r="F505" s="23">
        <v>3015000</v>
      </c>
      <c r="G505" s="23">
        <v>3015000</v>
      </c>
      <c r="H505" s="22">
        <v>2403480</v>
      </c>
      <c r="I505" s="22">
        <v>205557.76000000001</v>
      </c>
      <c r="J505" s="22">
        <f>167500+105500+300000</f>
        <v>573000</v>
      </c>
      <c r="K505" s="22">
        <f t="shared" si="903"/>
        <v>778557.76</v>
      </c>
      <c r="L505" s="22">
        <f t="shared" si="933"/>
        <v>1624922.24</v>
      </c>
      <c r="M505" s="24">
        <f t="shared" si="934"/>
        <v>0.3239293690814985</v>
      </c>
      <c r="N505" s="25"/>
      <c r="O505" s="36" t="s">
        <v>250</v>
      </c>
    </row>
    <row r="506" spans="1:15" ht="19.5" thickTop="1" thickBot="1" x14ac:dyDescent="0.3">
      <c r="A506" s="12" t="str">
        <f t="shared" si="894"/>
        <v>b</v>
      </c>
      <c r="B506" s="20" t="s">
        <v>0</v>
      </c>
      <c r="C506" s="43" t="s">
        <v>10</v>
      </c>
      <c r="D506" s="22"/>
      <c r="E506" s="22"/>
      <c r="F506" s="23">
        <v>30000</v>
      </c>
      <c r="G506" s="23">
        <v>30000</v>
      </c>
      <c r="H506" s="22">
        <v>30000</v>
      </c>
      <c r="I506" s="22">
        <v>11674.79</v>
      </c>
      <c r="J506" s="22">
        <v>18325</v>
      </c>
      <c r="K506" s="22">
        <f t="shared" si="903"/>
        <v>29999.79</v>
      </c>
      <c r="L506" s="22">
        <f t="shared" si="933"/>
        <v>0.20999999999912689</v>
      </c>
      <c r="M506" s="24">
        <f t="shared" si="934"/>
        <v>0.99999300000000002</v>
      </c>
      <c r="N506" s="25"/>
      <c r="O506" s="36" t="s">
        <v>250</v>
      </c>
    </row>
    <row r="507" spans="1:15" ht="19.5" thickTop="1" thickBot="1" x14ac:dyDescent="0.3">
      <c r="A507" s="12" t="str">
        <f t="shared" si="894"/>
        <v>b</v>
      </c>
      <c r="B507" s="20" t="s">
        <v>0</v>
      </c>
      <c r="C507" s="43" t="s">
        <v>11</v>
      </c>
      <c r="D507" s="22"/>
      <c r="E507" s="22"/>
      <c r="F507" s="23">
        <v>10000</v>
      </c>
      <c r="G507" s="23">
        <v>10000</v>
      </c>
      <c r="H507" s="22">
        <v>10000</v>
      </c>
      <c r="I507" s="22"/>
      <c r="J507" s="22"/>
      <c r="K507" s="22">
        <f t="shared" si="903"/>
        <v>0</v>
      </c>
      <c r="L507" s="22">
        <f t="shared" si="933"/>
        <v>10000</v>
      </c>
      <c r="M507" s="24">
        <f t="shared" si="934"/>
        <v>0</v>
      </c>
      <c r="N507" s="25"/>
      <c r="O507" s="36" t="s">
        <v>250</v>
      </c>
    </row>
    <row r="508" spans="1:15" ht="19.5" thickTop="1" thickBot="1" x14ac:dyDescent="0.3">
      <c r="A508" s="12" t="str">
        <f t="shared" ref="A508:A539" si="963">IF(D508+F508+H508+I508+J508+K508&lt;=0,"a","b")</f>
        <v>b</v>
      </c>
      <c r="B508" s="20" t="s">
        <v>0</v>
      </c>
      <c r="C508" s="35" t="s">
        <v>12</v>
      </c>
      <c r="D508" s="22"/>
      <c r="E508" s="22"/>
      <c r="F508" s="23">
        <v>155000</v>
      </c>
      <c r="G508" s="23">
        <v>155000</v>
      </c>
      <c r="H508" s="22">
        <v>766520</v>
      </c>
      <c r="I508" s="22">
        <v>611520</v>
      </c>
      <c r="J508" s="22"/>
      <c r="K508" s="22">
        <f t="shared" si="903"/>
        <v>611520</v>
      </c>
      <c r="L508" s="22">
        <f t="shared" si="933"/>
        <v>155000</v>
      </c>
      <c r="M508" s="24">
        <f t="shared" si="934"/>
        <v>0.79778740280749361</v>
      </c>
      <c r="N508" s="25"/>
      <c r="O508" s="36" t="s">
        <v>250</v>
      </c>
    </row>
    <row r="509" spans="1:15" s="7" customFormat="1" ht="55.5" thickTop="1" thickBot="1" x14ac:dyDescent="0.3">
      <c r="A509" s="36" t="str">
        <f t="shared" si="963"/>
        <v>b</v>
      </c>
      <c r="B509" s="37" t="s">
        <v>221</v>
      </c>
      <c r="C509" s="38" t="s">
        <v>222</v>
      </c>
      <c r="D509" s="39">
        <f t="shared" ref="D509:E510" si="964">SUM(D510)</f>
        <v>0</v>
      </c>
      <c r="E509" s="39">
        <f t="shared" si="964"/>
        <v>0</v>
      </c>
      <c r="F509" s="40">
        <f t="shared" ref="F509:J510" si="965">SUM(F510)</f>
        <v>2090000</v>
      </c>
      <c r="G509" s="40">
        <f t="shared" si="965"/>
        <v>2090000</v>
      </c>
      <c r="H509" s="39">
        <f t="shared" si="965"/>
        <v>2090000</v>
      </c>
      <c r="I509" s="39">
        <f t="shared" si="965"/>
        <v>0</v>
      </c>
      <c r="J509" s="39">
        <f t="shared" si="965"/>
        <v>2090000</v>
      </c>
      <c r="K509" s="39">
        <f t="shared" si="903"/>
        <v>2090000</v>
      </c>
      <c r="L509" s="39">
        <f t="shared" si="933"/>
        <v>0</v>
      </c>
      <c r="M509" s="41">
        <f t="shared" si="934"/>
        <v>1</v>
      </c>
      <c r="N509" s="42"/>
      <c r="O509" s="36" t="s">
        <v>257</v>
      </c>
    </row>
    <row r="510" spans="1:15" ht="19.5" thickTop="1" thickBot="1" x14ac:dyDescent="0.3">
      <c r="A510" s="12" t="str">
        <f t="shared" si="963"/>
        <v>b</v>
      </c>
      <c r="B510" s="20" t="s">
        <v>0</v>
      </c>
      <c r="C510" s="35" t="s">
        <v>5</v>
      </c>
      <c r="D510" s="22">
        <f t="shared" si="964"/>
        <v>0</v>
      </c>
      <c r="E510" s="22">
        <f t="shared" si="964"/>
        <v>0</v>
      </c>
      <c r="F510" s="23">
        <f t="shared" si="965"/>
        <v>2090000</v>
      </c>
      <c r="G510" s="23">
        <f t="shared" si="965"/>
        <v>2090000</v>
      </c>
      <c r="H510" s="22">
        <f t="shared" si="965"/>
        <v>2090000</v>
      </c>
      <c r="I510" s="22">
        <f t="shared" si="965"/>
        <v>0</v>
      </c>
      <c r="J510" s="22">
        <f t="shared" si="965"/>
        <v>2090000</v>
      </c>
      <c r="K510" s="22">
        <f t="shared" si="903"/>
        <v>2090000</v>
      </c>
      <c r="L510" s="22">
        <f t="shared" si="933"/>
        <v>0</v>
      </c>
      <c r="M510" s="24">
        <f t="shared" si="934"/>
        <v>1</v>
      </c>
      <c r="N510" s="25"/>
      <c r="O510" s="36" t="s">
        <v>257</v>
      </c>
    </row>
    <row r="511" spans="1:15" ht="19.5" thickTop="1" thickBot="1" x14ac:dyDescent="0.3">
      <c r="A511" s="12" t="str">
        <f t="shared" si="963"/>
        <v>b</v>
      </c>
      <c r="B511" s="20" t="s">
        <v>0</v>
      </c>
      <c r="C511" s="43" t="s">
        <v>11</v>
      </c>
      <c r="D511" s="22"/>
      <c r="E511" s="22"/>
      <c r="F511" s="23">
        <v>2090000</v>
      </c>
      <c r="G511" s="23">
        <v>2090000</v>
      </c>
      <c r="H511" s="22">
        <v>2090000</v>
      </c>
      <c r="I511" s="22"/>
      <c r="J511" s="22">
        <v>2090000</v>
      </c>
      <c r="K511" s="22">
        <f t="shared" si="903"/>
        <v>2090000</v>
      </c>
      <c r="L511" s="22">
        <f t="shared" si="933"/>
        <v>0</v>
      </c>
      <c r="M511" s="24">
        <f t="shared" si="934"/>
        <v>1</v>
      </c>
      <c r="N511" s="25"/>
      <c r="O511" s="36" t="s">
        <v>257</v>
      </c>
    </row>
    <row r="512" spans="1:15" s="6" customFormat="1" ht="31.5" customHeight="1" thickTop="1" thickBot="1" x14ac:dyDescent="0.3">
      <c r="A512" s="28" t="str">
        <f t="shared" si="963"/>
        <v>b</v>
      </c>
      <c r="B512" s="29" t="s">
        <v>223</v>
      </c>
      <c r="C512" s="30" t="s">
        <v>224</v>
      </c>
      <c r="D512" s="31">
        <f t="shared" ref="D512:H512" si="966">SUM(D519,D524,D528,D540,D551,D554)</f>
        <v>984</v>
      </c>
      <c r="E512" s="31">
        <f t="shared" ref="E512" si="967">SUM(E519,E524,E528,E540,E551,E554)</f>
        <v>0</v>
      </c>
      <c r="F512" s="32">
        <f t="shared" si="966"/>
        <v>67135000</v>
      </c>
      <c r="G512" s="32">
        <f t="shared" ref="G512" si="968">SUM(G519,G524,G528,G540,G551,G554)</f>
        <v>87535000</v>
      </c>
      <c r="H512" s="31">
        <f t="shared" si="966"/>
        <v>87535000</v>
      </c>
      <c r="I512" s="31">
        <f t="shared" ref="I512:J512" si="969">SUM(I519,I524,I528,I540,I551,I554)</f>
        <v>21157105.440000001</v>
      </c>
      <c r="J512" s="31">
        <f t="shared" si="969"/>
        <v>66377627</v>
      </c>
      <c r="K512" s="31">
        <f t="shared" si="903"/>
        <v>87534732.439999998</v>
      </c>
      <c r="L512" s="31">
        <f t="shared" si="933"/>
        <v>267.56000000238419</v>
      </c>
      <c r="M512" s="33">
        <f t="shared" si="934"/>
        <v>0.99999694339407097</v>
      </c>
      <c r="N512" s="34"/>
      <c r="O512" s="28"/>
    </row>
    <row r="513" spans="1:15" ht="19.5" thickTop="1" thickBot="1" x14ac:dyDescent="0.3">
      <c r="A513" s="12" t="str">
        <f t="shared" si="963"/>
        <v>b</v>
      </c>
      <c r="B513" s="20" t="s">
        <v>0</v>
      </c>
      <c r="C513" s="26" t="s">
        <v>5</v>
      </c>
      <c r="D513" s="22">
        <f t="shared" ref="D513:H513" si="970">SUM(D520,D525,D529,D541,D552,D555)</f>
        <v>984</v>
      </c>
      <c r="E513" s="22">
        <f t="shared" ref="E513" si="971">SUM(E520,E525,E529,E541,E552,E555)</f>
        <v>0</v>
      </c>
      <c r="F513" s="23">
        <f t="shared" si="970"/>
        <v>24435000</v>
      </c>
      <c r="G513" s="23">
        <f t="shared" ref="G513" si="972">SUM(G520,G525,G529,G541,G552,G555)</f>
        <v>24835000</v>
      </c>
      <c r="H513" s="22">
        <f t="shared" si="970"/>
        <v>24835000</v>
      </c>
      <c r="I513" s="22">
        <f t="shared" ref="I513:J513" si="973">SUM(I520,I525,I529,I541,I552,I555)</f>
        <v>12172873.439999999</v>
      </c>
      <c r="J513" s="22">
        <f t="shared" si="973"/>
        <v>12661859</v>
      </c>
      <c r="K513" s="22">
        <f t="shared" si="903"/>
        <v>24834732.439999998</v>
      </c>
      <c r="L513" s="22">
        <f t="shared" si="933"/>
        <v>267.56000000238419</v>
      </c>
      <c r="M513" s="24">
        <f t="shared" si="934"/>
        <v>0.99998922649486599</v>
      </c>
      <c r="N513" s="25"/>
      <c r="O513" s="28"/>
    </row>
    <row r="514" spans="1:15" ht="19.5" thickTop="1" thickBot="1" x14ac:dyDescent="0.3">
      <c r="A514" s="12" t="str">
        <f t="shared" si="963"/>
        <v>b</v>
      </c>
      <c r="B514" s="20" t="s">
        <v>0</v>
      </c>
      <c r="C514" s="35" t="s">
        <v>7</v>
      </c>
      <c r="D514" s="22">
        <f t="shared" ref="D514:H514" si="974">SUM(D521,D526,D530,D542)</f>
        <v>0</v>
      </c>
      <c r="E514" s="22">
        <f t="shared" ref="E514" si="975">SUM(E521,E526,E530,E542)</f>
        <v>0</v>
      </c>
      <c r="F514" s="23">
        <f t="shared" si="974"/>
        <v>1082000</v>
      </c>
      <c r="G514" s="23">
        <f t="shared" ref="G514" si="976">SUM(G521,G526,G530,G542)</f>
        <v>1082000</v>
      </c>
      <c r="H514" s="22">
        <f t="shared" si="974"/>
        <v>1277000</v>
      </c>
      <c r="I514" s="22">
        <f t="shared" ref="I514:J514" si="977">SUM(I521,I526,I530,I542)</f>
        <v>268258</v>
      </c>
      <c r="J514" s="22">
        <f t="shared" si="977"/>
        <v>1008742</v>
      </c>
      <c r="K514" s="22">
        <f t="shared" si="903"/>
        <v>1277000</v>
      </c>
      <c r="L514" s="22">
        <f t="shared" si="933"/>
        <v>0</v>
      </c>
      <c r="M514" s="24">
        <f t="shared" si="934"/>
        <v>1</v>
      </c>
      <c r="N514" s="25"/>
      <c r="O514" s="28"/>
    </row>
    <row r="515" spans="1:15" ht="19.5" thickTop="1" thickBot="1" x14ac:dyDescent="0.3">
      <c r="A515" s="12" t="str">
        <f t="shared" si="963"/>
        <v>b</v>
      </c>
      <c r="B515" s="20" t="s">
        <v>0</v>
      </c>
      <c r="C515" s="35" t="s">
        <v>8</v>
      </c>
      <c r="D515" s="22">
        <f t="shared" ref="D515:H515" si="978">SUM(D522,D543)</f>
        <v>0</v>
      </c>
      <c r="E515" s="22">
        <f t="shared" ref="E515" si="979">SUM(E522,E543)</f>
        <v>0</v>
      </c>
      <c r="F515" s="23">
        <f t="shared" si="978"/>
        <v>703000</v>
      </c>
      <c r="G515" s="23">
        <f t="shared" ref="G515" si="980">SUM(G522,G543)</f>
        <v>703000</v>
      </c>
      <c r="H515" s="22">
        <f t="shared" si="978"/>
        <v>0</v>
      </c>
      <c r="I515" s="22">
        <f t="shared" ref="I515:J515" si="981">SUM(I522,I543)</f>
        <v>0</v>
      </c>
      <c r="J515" s="22">
        <f t="shared" si="981"/>
        <v>0</v>
      </c>
      <c r="K515" s="22">
        <f t="shared" si="903"/>
        <v>0</v>
      </c>
      <c r="L515" s="22">
        <f t="shared" si="933"/>
        <v>0</v>
      </c>
      <c r="M515" s="24" t="e">
        <f t="shared" si="934"/>
        <v>#DIV/0!</v>
      </c>
      <c r="N515" s="25"/>
      <c r="O515" s="28"/>
    </row>
    <row r="516" spans="1:15" ht="19.5" thickTop="1" thickBot="1" x14ac:dyDescent="0.3">
      <c r="A516" s="12" t="str">
        <f t="shared" si="963"/>
        <v>b</v>
      </c>
      <c r="B516" s="20" t="s">
        <v>0</v>
      </c>
      <c r="C516" s="35" t="s">
        <v>10</v>
      </c>
      <c r="D516" s="22">
        <f t="shared" ref="D516:H516" si="982">SUM(D531)</f>
        <v>0</v>
      </c>
      <c r="E516" s="22">
        <f t="shared" ref="E516" si="983">SUM(E531)</f>
        <v>0</v>
      </c>
      <c r="F516" s="23">
        <f t="shared" si="982"/>
        <v>2000000</v>
      </c>
      <c r="G516" s="23">
        <f t="shared" ref="G516" si="984">SUM(G531)</f>
        <v>2000000</v>
      </c>
      <c r="H516" s="22">
        <f t="shared" si="982"/>
        <v>2000000</v>
      </c>
      <c r="I516" s="22">
        <f t="shared" ref="I516:J516" si="985">SUM(I531)</f>
        <v>858067</v>
      </c>
      <c r="J516" s="22">
        <f t="shared" si="985"/>
        <v>1141933</v>
      </c>
      <c r="K516" s="22">
        <f t="shared" si="903"/>
        <v>2000000</v>
      </c>
      <c r="L516" s="22">
        <f t="shared" si="933"/>
        <v>0</v>
      </c>
      <c r="M516" s="24">
        <f t="shared" si="934"/>
        <v>1</v>
      </c>
      <c r="N516" s="25"/>
      <c r="O516" s="28"/>
    </row>
    <row r="517" spans="1:15" ht="19.5" thickTop="1" thickBot="1" x14ac:dyDescent="0.3">
      <c r="A517" s="12" t="str">
        <f t="shared" si="963"/>
        <v>b</v>
      </c>
      <c r="B517" s="20" t="s">
        <v>0</v>
      </c>
      <c r="C517" s="35" t="s">
        <v>11</v>
      </c>
      <c r="D517" s="22">
        <f t="shared" ref="D517:H517" si="986">SUM(D523,D527,D532,D553,D556)</f>
        <v>984</v>
      </c>
      <c r="E517" s="22">
        <f t="shared" ref="E517" si="987">SUM(E523,E527,E532,E553,E556)</f>
        <v>0</v>
      </c>
      <c r="F517" s="23">
        <f t="shared" si="986"/>
        <v>20650000</v>
      </c>
      <c r="G517" s="23">
        <f t="shared" ref="G517" si="988">SUM(G523,G527,G532,G553,G556)</f>
        <v>21050000</v>
      </c>
      <c r="H517" s="22">
        <f t="shared" si="986"/>
        <v>21558000</v>
      </c>
      <c r="I517" s="22">
        <f t="shared" ref="I517:J517" si="989">SUM(I523,I527,I532,I553,I556)</f>
        <v>11046548.439999999</v>
      </c>
      <c r="J517" s="22">
        <f t="shared" si="989"/>
        <v>10511184</v>
      </c>
      <c r="K517" s="22">
        <f t="shared" si="903"/>
        <v>21557732.439999998</v>
      </c>
      <c r="L517" s="22">
        <f t="shared" si="933"/>
        <v>267.56000000238419</v>
      </c>
      <c r="M517" s="24">
        <f t="shared" si="934"/>
        <v>0.9999875888301325</v>
      </c>
      <c r="N517" s="25"/>
      <c r="O517" s="28"/>
    </row>
    <row r="518" spans="1:15" ht="19.5" thickTop="1" thickBot="1" x14ac:dyDescent="0.3">
      <c r="A518" s="12" t="str">
        <f t="shared" si="963"/>
        <v>b</v>
      </c>
      <c r="B518" s="20" t="s">
        <v>0</v>
      </c>
      <c r="C518" s="26" t="s">
        <v>12</v>
      </c>
      <c r="D518" s="22">
        <f t="shared" ref="D518:H518" si="990">SUM(D533)</f>
        <v>0</v>
      </c>
      <c r="E518" s="22">
        <f t="shared" ref="E518" si="991">SUM(E533)</f>
        <v>0</v>
      </c>
      <c r="F518" s="23">
        <f t="shared" si="990"/>
        <v>42700000</v>
      </c>
      <c r="G518" s="23">
        <f t="shared" ref="G518" si="992">SUM(G533)</f>
        <v>62700000</v>
      </c>
      <c r="H518" s="22">
        <f t="shared" si="990"/>
        <v>62700000</v>
      </c>
      <c r="I518" s="22">
        <f t="shared" ref="I518:J518" si="993">SUM(I533)</f>
        <v>8984232</v>
      </c>
      <c r="J518" s="22">
        <f t="shared" si="993"/>
        <v>53715768</v>
      </c>
      <c r="K518" s="22">
        <f t="shared" si="903"/>
        <v>62700000</v>
      </c>
      <c r="L518" s="22">
        <f t="shared" si="933"/>
        <v>0</v>
      </c>
      <c r="M518" s="24">
        <f t="shared" si="934"/>
        <v>1</v>
      </c>
      <c r="N518" s="25"/>
      <c r="O518" s="28"/>
    </row>
    <row r="519" spans="1:15" s="7" customFormat="1" ht="55.5" thickTop="1" thickBot="1" x14ac:dyDescent="0.3">
      <c r="A519" s="36" t="str">
        <f t="shared" si="963"/>
        <v>b</v>
      </c>
      <c r="B519" s="37" t="s">
        <v>225</v>
      </c>
      <c r="C519" s="38" t="s">
        <v>226</v>
      </c>
      <c r="D519" s="39">
        <f t="shared" ref="D519:E519" si="994">SUM(D520)</f>
        <v>0</v>
      </c>
      <c r="E519" s="39">
        <f t="shared" si="994"/>
        <v>0</v>
      </c>
      <c r="F519" s="40">
        <f t="shared" ref="F519:G519" si="995">SUM(F520)</f>
        <v>650000</v>
      </c>
      <c r="G519" s="40">
        <f t="shared" si="995"/>
        <v>650000</v>
      </c>
      <c r="H519" s="39">
        <f t="shared" ref="H519" si="996">SUM(H520)</f>
        <v>650000</v>
      </c>
      <c r="I519" s="39">
        <f t="shared" ref="I519:J519" si="997">SUM(I520)</f>
        <v>508000</v>
      </c>
      <c r="J519" s="39">
        <f t="shared" si="997"/>
        <v>142000</v>
      </c>
      <c r="K519" s="39">
        <f t="shared" si="903"/>
        <v>650000</v>
      </c>
      <c r="L519" s="39">
        <f t="shared" si="933"/>
        <v>0</v>
      </c>
      <c r="M519" s="41">
        <f t="shared" si="934"/>
        <v>1</v>
      </c>
      <c r="N519" s="42"/>
      <c r="O519" s="28" t="s">
        <v>256</v>
      </c>
    </row>
    <row r="520" spans="1:15" ht="19.5" thickTop="1" thickBot="1" x14ac:dyDescent="0.3">
      <c r="A520" s="12" t="str">
        <f t="shared" si="963"/>
        <v>b</v>
      </c>
      <c r="B520" s="20" t="s">
        <v>0</v>
      </c>
      <c r="C520" s="35" t="s">
        <v>5</v>
      </c>
      <c r="D520" s="22">
        <f t="shared" ref="D520:E520" si="998">SUM(D521:D522,D523)</f>
        <v>0</v>
      </c>
      <c r="E520" s="22">
        <f t="shared" si="998"/>
        <v>0</v>
      </c>
      <c r="F520" s="23">
        <f t="shared" ref="F520:G520" si="999">SUM(F521:F522,F523)</f>
        <v>650000</v>
      </c>
      <c r="G520" s="23">
        <f t="shared" si="999"/>
        <v>650000</v>
      </c>
      <c r="H520" s="22">
        <f t="shared" ref="H520" si="1000">SUM(H521:H522,H523)</f>
        <v>650000</v>
      </c>
      <c r="I520" s="22">
        <f t="shared" ref="I520:J520" si="1001">SUM(I521:I522,I523)</f>
        <v>508000</v>
      </c>
      <c r="J520" s="22">
        <f t="shared" si="1001"/>
        <v>142000</v>
      </c>
      <c r="K520" s="22">
        <f t="shared" si="903"/>
        <v>650000</v>
      </c>
      <c r="L520" s="22">
        <f t="shared" si="933"/>
        <v>0</v>
      </c>
      <c r="M520" s="24">
        <f t="shared" si="934"/>
        <v>1</v>
      </c>
      <c r="N520" s="25"/>
      <c r="O520" s="28" t="s">
        <v>256</v>
      </c>
    </row>
    <row r="521" spans="1:15" ht="19.5" thickTop="1" thickBot="1" x14ac:dyDescent="0.3">
      <c r="A521" s="12" t="str">
        <f t="shared" si="963"/>
        <v>b</v>
      </c>
      <c r="B521" s="20" t="s">
        <v>0</v>
      </c>
      <c r="C521" s="43" t="s">
        <v>7</v>
      </c>
      <c r="D521" s="22"/>
      <c r="E521" s="22"/>
      <c r="F521" s="23">
        <v>0</v>
      </c>
      <c r="G521" s="23">
        <v>0</v>
      </c>
      <c r="H521" s="22">
        <v>142000</v>
      </c>
      <c r="I521" s="22"/>
      <c r="J521" s="22">
        <v>142000</v>
      </c>
      <c r="K521" s="22">
        <f t="shared" si="903"/>
        <v>142000</v>
      </c>
      <c r="L521" s="22">
        <f t="shared" si="933"/>
        <v>0</v>
      </c>
      <c r="M521" s="24">
        <f t="shared" si="934"/>
        <v>1</v>
      </c>
      <c r="N521" s="25"/>
      <c r="O521" s="28" t="s">
        <v>256</v>
      </c>
    </row>
    <row r="522" spans="1:15" ht="19.5" thickTop="1" thickBot="1" x14ac:dyDescent="0.3">
      <c r="A522" s="12" t="str">
        <f t="shared" si="963"/>
        <v>b</v>
      </c>
      <c r="B522" s="20" t="s">
        <v>0</v>
      </c>
      <c r="C522" s="43" t="s">
        <v>8</v>
      </c>
      <c r="D522" s="22"/>
      <c r="E522" s="22"/>
      <c r="F522" s="23">
        <v>650000</v>
      </c>
      <c r="G522" s="23">
        <v>650000</v>
      </c>
      <c r="H522" s="22">
        <v>0</v>
      </c>
      <c r="I522" s="22"/>
      <c r="J522" s="22"/>
      <c r="K522" s="22">
        <f t="shared" si="903"/>
        <v>0</v>
      </c>
      <c r="L522" s="22">
        <f t="shared" si="933"/>
        <v>0</v>
      </c>
      <c r="M522" s="24" t="e">
        <f t="shared" si="934"/>
        <v>#DIV/0!</v>
      </c>
      <c r="N522" s="25"/>
      <c r="O522" s="28" t="s">
        <v>256</v>
      </c>
    </row>
    <row r="523" spans="1:15" ht="19.5" thickTop="1" thickBot="1" x14ac:dyDescent="0.3">
      <c r="A523" s="12" t="str">
        <f t="shared" si="963"/>
        <v>b</v>
      </c>
      <c r="B523" s="20" t="s">
        <v>0</v>
      </c>
      <c r="C523" s="43" t="s">
        <v>11</v>
      </c>
      <c r="D523" s="22"/>
      <c r="E523" s="22"/>
      <c r="F523" s="23">
        <v>0</v>
      </c>
      <c r="G523" s="23">
        <v>0</v>
      </c>
      <c r="H523" s="22">
        <v>508000</v>
      </c>
      <c r="I523" s="22">
        <v>508000</v>
      </c>
      <c r="J523" s="22">
        <v>0</v>
      </c>
      <c r="K523" s="22">
        <f t="shared" si="903"/>
        <v>508000</v>
      </c>
      <c r="L523" s="22">
        <f t="shared" si="933"/>
        <v>0</v>
      </c>
      <c r="M523" s="24">
        <f t="shared" si="934"/>
        <v>1</v>
      </c>
      <c r="N523" s="25"/>
      <c r="O523" s="28" t="s">
        <v>256</v>
      </c>
    </row>
    <row r="524" spans="1:15" s="7" customFormat="1" ht="19.5" thickTop="1" thickBot="1" x14ac:dyDescent="0.3">
      <c r="A524" s="36" t="str">
        <f t="shared" si="963"/>
        <v>b</v>
      </c>
      <c r="B524" s="37" t="s">
        <v>227</v>
      </c>
      <c r="C524" s="38" t="s">
        <v>228</v>
      </c>
      <c r="D524" s="39">
        <f t="shared" ref="D524:E524" si="1002">SUM(D525)</f>
        <v>0</v>
      </c>
      <c r="E524" s="39">
        <f t="shared" si="1002"/>
        <v>0</v>
      </c>
      <c r="F524" s="40">
        <f t="shared" ref="F524:G524" si="1003">SUM(F525)</f>
        <v>5000000</v>
      </c>
      <c r="G524" s="40">
        <f t="shared" si="1003"/>
        <v>5000000</v>
      </c>
      <c r="H524" s="39">
        <f t="shared" ref="H524" si="1004">SUM(H525)</f>
        <v>5000000</v>
      </c>
      <c r="I524" s="39">
        <f t="shared" ref="I524:J524" si="1005">SUM(I525)</f>
        <v>575050</v>
      </c>
      <c r="J524" s="39">
        <f t="shared" si="1005"/>
        <v>4424950</v>
      </c>
      <c r="K524" s="39">
        <f t="shared" si="903"/>
        <v>5000000</v>
      </c>
      <c r="L524" s="39">
        <f t="shared" si="933"/>
        <v>0</v>
      </c>
      <c r="M524" s="41">
        <f t="shared" si="934"/>
        <v>1</v>
      </c>
      <c r="N524" s="42"/>
      <c r="O524" s="28" t="s">
        <v>256</v>
      </c>
    </row>
    <row r="525" spans="1:15" ht="19.5" thickTop="1" thickBot="1" x14ac:dyDescent="0.3">
      <c r="A525" s="12" t="str">
        <f t="shared" si="963"/>
        <v>b</v>
      </c>
      <c r="B525" s="20" t="s">
        <v>0</v>
      </c>
      <c r="C525" s="35" t="s">
        <v>5</v>
      </c>
      <c r="D525" s="22">
        <f t="shared" ref="D525:E525" si="1006">SUM(D526:D527)</f>
        <v>0</v>
      </c>
      <c r="E525" s="22">
        <f t="shared" si="1006"/>
        <v>0</v>
      </c>
      <c r="F525" s="23">
        <f t="shared" ref="F525:G525" si="1007">SUM(F526:F527)</f>
        <v>5000000</v>
      </c>
      <c r="G525" s="23">
        <f t="shared" si="1007"/>
        <v>5000000</v>
      </c>
      <c r="H525" s="22">
        <f t="shared" ref="H525" si="1008">SUM(H526:H527)</f>
        <v>5000000</v>
      </c>
      <c r="I525" s="22">
        <f t="shared" ref="I525:J525" si="1009">SUM(I526:I527)</f>
        <v>575050</v>
      </c>
      <c r="J525" s="22">
        <f t="shared" si="1009"/>
        <v>4424950</v>
      </c>
      <c r="K525" s="22">
        <f t="shared" si="903"/>
        <v>5000000</v>
      </c>
      <c r="L525" s="22">
        <f t="shared" si="933"/>
        <v>0</v>
      </c>
      <c r="M525" s="24">
        <f t="shared" si="934"/>
        <v>1</v>
      </c>
      <c r="N525" s="25"/>
      <c r="O525" s="28" t="s">
        <v>256</v>
      </c>
    </row>
    <row r="526" spans="1:15" ht="19.5" thickTop="1" thickBot="1" x14ac:dyDescent="0.3">
      <c r="A526" s="12" t="str">
        <f t="shared" si="963"/>
        <v>b</v>
      </c>
      <c r="B526" s="20" t="s">
        <v>0</v>
      </c>
      <c r="C526" s="43" t="s">
        <v>7</v>
      </c>
      <c r="D526" s="22"/>
      <c r="E526" s="22"/>
      <c r="F526" s="23">
        <v>250000</v>
      </c>
      <c r="G526" s="23">
        <v>250000</v>
      </c>
      <c r="H526" s="22">
        <v>250000</v>
      </c>
      <c r="I526" s="22">
        <v>53950</v>
      </c>
      <c r="J526" s="22">
        <v>196050</v>
      </c>
      <c r="K526" s="22">
        <f t="shared" si="903"/>
        <v>250000</v>
      </c>
      <c r="L526" s="22">
        <f t="shared" si="933"/>
        <v>0</v>
      </c>
      <c r="M526" s="24">
        <f t="shared" si="934"/>
        <v>1</v>
      </c>
      <c r="N526" s="25"/>
      <c r="O526" s="28" t="s">
        <v>256</v>
      </c>
    </row>
    <row r="527" spans="1:15" ht="19.5" thickTop="1" thickBot="1" x14ac:dyDescent="0.3">
      <c r="A527" s="12" t="str">
        <f t="shared" si="963"/>
        <v>b</v>
      </c>
      <c r="B527" s="20" t="s">
        <v>0</v>
      </c>
      <c r="C527" s="43" t="s">
        <v>11</v>
      </c>
      <c r="D527" s="22"/>
      <c r="E527" s="22"/>
      <c r="F527" s="23">
        <v>4750000</v>
      </c>
      <c r="G527" s="23">
        <v>4750000</v>
      </c>
      <c r="H527" s="22">
        <v>4750000</v>
      </c>
      <c r="I527" s="22">
        <v>521100</v>
      </c>
      <c r="J527" s="22">
        <v>4228900</v>
      </c>
      <c r="K527" s="22">
        <f t="shared" si="903"/>
        <v>4750000</v>
      </c>
      <c r="L527" s="22">
        <f t="shared" si="933"/>
        <v>0</v>
      </c>
      <c r="M527" s="24">
        <f t="shared" si="934"/>
        <v>1</v>
      </c>
      <c r="N527" s="25"/>
      <c r="O527" s="28" t="s">
        <v>256</v>
      </c>
    </row>
    <row r="528" spans="1:15" s="7" customFormat="1" ht="55.5" thickTop="1" thickBot="1" x14ac:dyDescent="0.3">
      <c r="A528" s="36" t="str">
        <f t="shared" si="963"/>
        <v>b</v>
      </c>
      <c r="B528" s="37" t="s">
        <v>229</v>
      </c>
      <c r="C528" s="38" t="s">
        <v>230</v>
      </c>
      <c r="D528" s="39">
        <f t="shared" ref="D528:H528" si="1010">SUM(D534)</f>
        <v>0</v>
      </c>
      <c r="E528" s="39">
        <f t="shared" ref="E528" si="1011">SUM(E534)</f>
        <v>0</v>
      </c>
      <c r="F528" s="40">
        <f t="shared" si="1010"/>
        <v>61000000</v>
      </c>
      <c r="G528" s="40">
        <f t="shared" ref="G528" si="1012">SUM(G534)</f>
        <v>81000000</v>
      </c>
      <c r="H528" s="39">
        <f t="shared" si="1010"/>
        <v>80576700</v>
      </c>
      <c r="I528" s="39">
        <f t="shared" ref="I528:J528" si="1013">SUM(I534)</f>
        <v>19571786</v>
      </c>
      <c r="J528" s="39">
        <f t="shared" si="1013"/>
        <v>61004914</v>
      </c>
      <c r="K528" s="39">
        <f t="shared" si="903"/>
        <v>80576700</v>
      </c>
      <c r="L528" s="39">
        <f t="shared" si="933"/>
        <v>0</v>
      </c>
      <c r="M528" s="41">
        <f t="shared" si="934"/>
        <v>1</v>
      </c>
      <c r="N528" s="42"/>
      <c r="O528" s="28" t="s">
        <v>256</v>
      </c>
    </row>
    <row r="529" spans="1:15" ht="19.5" thickTop="1" thickBot="1" x14ac:dyDescent="0.3">
      <c r="A529" s="12" t="str">
        <f t="shared" si="963"/>
        <v>b</v>
      </c>
      <c r="B529" s="20" t="s">
        <v>0</v>
      </c>
      <c r="C529" s="35" t="s">
        <v>5</v>
      </c>
      <c r="D529" s="22">
        <f t="shared" ref="D529:H529" si="1014">SUM(D535)</f>
        <v>0</v>
      </c>
      <c r="E529" s="22">
        <f t="shared" ref="E529" si="1015">SUM(E535)</f>
        <v>0</v>
      </c>
      <c r="F529" s="23">
        <f t="shared" si="1014"/>
        <v>18300000</v>
      </c>
      <c r="G529" s="23">
        <f t="shared" ref="G529" si="1016">SUM(G535)</f>
        <v>18300000</v>
      </c>
      <c r="H529" s="22">
        <f t="shared" si="1014"/>
        <v>17876700</v>
      </c>
      <c r="I529" s="22">
        <f t="shared" ref="I529:J529" si="1017">SUM(I535)</f>
        <v>10587554</v>
      </c>
      <c r="J529" s="22">
        <f t="shared" si="1017"/>
        <v>7289146</v>
      </c>
      <c r="K529" s="22">
        <f t="shared" si="903"/>
        <v>17876700</v>
      </c>
      <c r="L529" s="22">
        <f t="shared" si="933"/>
        <v>0</v>
      </c>
      <c r="M529" s="24">
        <f t="shared" si="934"/>
        <v>1</v>
      </c>
      <c r="N529" s="25"/>
      <c r="O529" s="28" t="s">
        <v>256</v>
      </c>
    </row>
    <row r="530" spans="1:15" ht="19.5" thickTop="1" thickBot="1" x14ac:dyDescent="0.3">
      <c r="A530" s="12" t="str">
        <f t="shared" si="963"/>
        <v>b</v>
      </c>
      <c r="B530" s="20" t="s">
        <v>0</v>
      </c>
      <c r="C530" s="43" t="s">
        <v>7</v>
      </c>
      <c r="D530" s="22">
        <f t="shared" ref="D530:H530" si="1018">SUM(D536)</f>
        <v>0</v>
      </c>
      <c r="E530" s="22">
        <f t="shared" ref="E530" si="1019">SUM(E536)</f>
        <v>0</v>
      </c>
      <c r="F530" s="23">
        <f t="shared" si="1018"/>
        <v>800000</v>
      </c>
      <c r="G530" s="23">
        <f t="shared" ref="G530" si="1020">SUM(G536)</f>
        <v>800000</v>
      </c>
      <c r="H530" s="22">
        <f t="shared" si="1018"/>
        <v>800000</v>
      </c>
      <c r="I530" s="22">
        <f t="shared" ref="I530:J530" si="1021">SUM(I536)</f>
        <v>212311</v>
      </c>
      <c r="J530" s="22">
        <f t="shared" si="1021"/>
        <v>587689</v>
      </c>
      <c r="K530" s="22">
        <f t="shared" si="903"/>
        <v>800000</v>
      </c>
      <c r="L530" s="22">
        <f t="shared" si="933"/>
        <v>0</v>
      </c>
      <c r="M530" s="24">
        <f t="shared" si="934"/>
        <v>1</v>
      </c>
      <c r="N530" s="25"/>
      <c r="O530" s="28" t="s">
        <v>256</v>
      </c>
    </row>
    <row r="531" spans="1:15" ht="19.5" thickTop="1" thickBot="1" x14ac:dyDescent="0.3">
      <c r="A531" s="12" t="str">
        <f t="shared" si="963"/>
        <v>b</v>
      </c>
      <c r="B531" s="20" t="s">
        <v>0</v>
      </c>
      <c r="C531" s="43" t="s">
        <v>10</v>
      </c>
      <c r="D531" s="22">
        <f t="shared" ref="D531:H531" si="1022">SUM(D537)</f>
        <v>0</v>
      </c>
      <c r="E531" s="22">
        <f t="shared" ref="E531" si="1023">SUM(E537)</f>
        <v>0</v>
      </c>
      <c r="F531" s="23">
        <f t="shared" si="1022"/>
        <v>2000000</v>
      </c>
      <c r="G531" s="23">
        <f t="shared" ref="G531" si="1024">SUM(G537)</f>
        <v>2000000</v>
      </c>
      <c r="H531" s="22">
        <f t="shared" si="1022"/>
        <v>2000000</v>
      </c>
      <c r="I531" s="22">
        <f t="shared" ref="I531:J531" si="1025">SUM(I537)</f>
        <v>858067</v>
      </c>
      <c r="J531" s="22">
        <f t="shared" si="1025"/>
        <v>1141933</v>
      </c>
      <c r="K531" s="22">
        <f t="shared" si="903"/>
        <v>2000000</v>
      </c>
      <c r="L531" s="22">
        <f t="shared" si="933"/>
        <v>0</v>
      </c>
      <c r="M531" s="24">
        <f t="shared" si="934"/>
        <v>1</v>
      </c>
      <c r="N531" s="25"/>
      <c r="O531" s="28" t="s">
        <v>256</v>
      </c>
    </row>
    <row r="532" spans="1:15" ht="19.5" thickTop="1" thickBot="1" x14ac:dyDescent="0.3">
      <c r="A532" s="12" t="str">
        <f t="shared" si="963"/>
        <v>b</v>
      </c>
      <c r="B532" s="20" t="s">
        <v>0</v>
      </c>
      <c r="C532" s="43" t="s">
        <v>11</v>
      </c>
      <c r="D532" s="22">
        <f t="shared" ref="D532:H532" si="1026">SUM(D538)</f>
        <v>0</v>
      </c>
      <c r="E532" s="22">
        <f t="shared" ref="E532" si="1027">SUM(E538)</f>
        <v>0</v>
      </c>
      <c r="F532" s="23">
        <f t="shared" si="1026"/>
        <v>15500000</v>
      </c>
      <c r="G532" s="23">
        <f t="shared" ref="G532" si="1028">SUM(G538)</f>
        <v>15500000</v>
      </c>
      <c r="H532" s="22">
        <f t="shared" si="1026"/>
        <v>15076700</v>
      </c>
      <c r="I532" s="22">
        <f t="shared" ref="I532:J532" si="1029">SUM(I538)</f>
        <v>9517176</v>
      </c>
      <c r="J532" s="22">
        <f t="shared" si="1029"/>
        <v>5559524</v>
      </c>
      <c r="K532" s="22">
        <f t="shared" si="903"/>
        <v>15076700</v>
      </c>
      <c r="L532" s="22">
        <f t="shared" si="933"/>
        <v>0</v>
      </c>
      <c r="M532" s="24">
        <f t="shared" si="934"/>
        <v>1</v>
      </c>
      <c r="N532" s="25"/>
      <c r="O532" s="28" t="s">
        <v>256</v>
      </c>
    </row>
    <row r="533" spans="1:15" ht="19.5" thickTop="1" thickBot="1" x14ac:dyDescent="0.3">
      <c r="A533" s="12" t="str">
        <f t="shared" si="963"/>
        <v>b</v>
      </c>
      <c r="B533" s="20" t="s">
        <v>0</v>
      </c>
      <c r="C533" s="35" t="s">
        <v>12</v>
      </c>
      <c r="D533" s="22">
        <f t="shared" ref="D533:H533" si="1030">SUM(D539)</f>
        <v>0</v>
      </c>
      <c r="E533" s="22">
        <f t="shared" ref="E533" si="1031">SUM(E539)</f>
        <v>0</v>
      </c>
      <c r="F533" s="23">
        <f t="shared" si="1030"/>
        <v>42700000</v>
      </c>
      <c r="G533" s="23">
        <f t="shared" ref="G533" si="1032">SUM(G539)</f>
        <v>62700000</v>
      </c>
      <c r="H533" s="22">
        <f t="shared" si="1030"/>
        <v>62700000</v>
      </c>
      <c r="I533" s="22">
        <f t="shared" ref="I533:J533" si="1033">SUM(I539)</f>
        <v>8984232</v>
      </c>
      <c r="J533" s="22">
        <f t="shared" si="1033"/>
        <v>53715768</v>
      </c>
      <c r="K533" s="22">
        <f t="shared" si="903"/>
        <v>62700000</v>
      </c>
      <c r="L533" s="22">
        <f t="shared" si="933"/>
        <v>0</v>
      </c>
      <c r="M533" s="24">
        <f t="shared" si="934"/>
        <v>1</v>
      </c>
      <c r="N533" s="25"/>
      <c r="O533" s="28" t="s">
        <v>256</v>
      </c>
    </row>
    <row r="534" spans="1:15" s="7" customFormat="1" ht="55.5" thickTop="1" thickBot="1" x14ac:dyDescent="0.3">
      <c r="A534" s="36" t="str">
        <f t="shared" si="963"/>
        <v>b</v>
      </c>
      <c r="B534" s="37" t="s">
        <v>231</v>
      </c>
      <c r="C534" s="44" t="s">
        <v>232</v>
      </c>
      <c r="D534" s="39">
        <f t="shared" ref="D534:E534" si="1034">SUM(D535,D539)</f>
        <v>0</v>
      </c>
      <c r="E534" s="39">
        <f t="shared" si="1034"/>
        <v>0</v>
      </c>
      <c r="F534" s="40">
        <f t="shared" ref="F534:G534" si="1035">SUM(F535,F539)</f>
        <v>61000000</v>
      </c>
      <c r="G534" s="40">
        <f t="shared" si="1035"/>
        <v>81000000</v>
      </c>
      <c r="H534" s="39">
        <f t="shared" ref="H534" si="1036">SUM(H535,H539)</f>
        <v>80576700</v>
      </c>
      <c r="I534" s="39">
        <f t="shared" ref="I534:J534" si="1037">SUM(I535,I539)</f>
        <v>19571786</v>
      </c>
      <c r="J534" s="39">
        <f t="shared" si="1037"/>
        <v>61004914</v>
      </c>
      <c r="K534" s="39">
        <f t="shared" si="903"/>
        <v>80576700</v>
      </c>
      <c r="L534" s="39">
        <f t="shared" si="933"/>
        <v>0</v>
      </c>
      <c r="M534" s="41">
        <f t="shared" si="934"/>
        <v>1</v>
      </c>
      <c r="N534" s="42"/>
      <c r="O534" s="28" t="s">
        <v>256</v>
      </c>
    </row>
    <row r="535" spans="1:15" ht="19.5" thickTop="1" thickBot="1" x14ac:dyDescent="0.3">
      <c r="A535" s="12" t="str">
        <f t="shared" si="963"/>
        <v>b</v>
      </c>
      <c r="B535" s="20" t="s">
        <v>0</v>
      </c>
      <c r="C535" s="43" t="s">
        <v>5</v>
      </c>
      <c r="D535" s="22">
        <f t="shared" ref="D535:E535" si="1038">SUM(D536:D538)</f>
        <v>0</v>
      </c>
      <c r="E535" s="22">
        <f t="shared" si="1038"/>
        <v>0</v>
      </c>
      <c r="F535" s="23">
        <f t="shared" ref="F535:G535" si="1039">SUM(F536:F538)</f>
        <v>18300000</v>
      </c>
      <c r="G535" s="23">
        <f t="shared" si="1039"/>
        <v>18300000</v>
      </c>
      <c r="H535" s="22">
        <f t="shared" ref="H535" si="1040">SUM(H536:H538)</f>
        <v>17876700</v>
      </c>
      <c r="I535" s="22">
        <f t="shared" ref="I535:J535" si="1041">SUM(I536:I538)</f>
        <v>10587554</v>
      </c>
      <c r="J535" s="22">
        <f t="shared" si="1041"/>
        <v>7289146</v>
      </c>
      <c r="K535" s="22">
        <f t="shared" si="903"/>
        <v>17876700</v>
      </c>
      <c r="L535" s="22">
        <f t="shared" si="933"/>
        <v>0</v>
      </c>
      <c r="M535" s="24">
        <f t="shared" si="934"/>
        <v>1</v>
      </c>
      <c r="N535" s="25"/>
      <c r="O535" s="28" t="s">
        <v>256</v>
      </c>
    </row>
    <row r="536" spans="1:15" ht="19.5" thickTop="1" thickBot="1" x14ac:dyDescent="0.3">
      <c r="A536" s="12" t="str">
        <f t="shared" si="963"/>
        <v>b</v>
      </c>
      <c r="B536" s="20" t="s">
        <v>0</v>
      </c>
      <c r="C536" s="45" t="s">
        <v>7</v>
      </c>
      <c r="D536" s="22"/>
      <c r="E536" s="22"/>
      <c r="F536" s="23">
        <v>800000</v>
      </c>
      <c r="G536" s="23">
        <v>800000</v>
      </c>
      <c r="H536" s="22">
        <v>800000</v>
      </c>
      <c r="I536" s="22">
        <v>212311</v>
      </c>
      <c r="J536" s="22">
        <v>587689</v>
      </c>
      <c r="K536" s="22">
        <f t="shared" si="903"/>
        <v>800000</v>
      </c>
      <c r="L536" s="22">
        <f t="shared" si="933"/>
        <v>0</v>
      </c>
      <c r="M536" s="24">
        <f t="shared" si="934"/>
        <v>1</v>
      </c>
      <c r="N536" s="25"/>
      <c r="O536" s="28" t="s">
        <v>256</v>
      </c>
    </row>
    <row r="537" spans="1:15" ht="19.5" thickTop="1" thickBot="1" x14ac:dyDescent="0.3">
      <c r="A537" s="12" t="str">
        <f t="shared" si="963"/>
        <v>b</v>
      </c>
      <c r="B537" s="20" t="s">
        <v>0</v>
      </c>
      <c r="C537" s="45" t="s">
        <v>10</v>
      </c>
      <c r="D537" s="22"/>
      <c r="E537" s="22"/>
      <c r="F537" s="23">
        <v>2000000</v>
      </c>
      <c r="G537" s="23">
        <v>2000000</v>
      </c>
      <c r="H537" s="22">
        <v>2000000</v>
      </c>
      <c r="I537" s="22">
        <v>858067</v>
      </c>
      <c r="J537" s="22">
        <v>1141933</v>
      </c>
      <c r="K537" s="22">
        <f t="shared" si="903"/>
        <v>2000000</v>
      </c>
      <c r="L537" s="22">
        <f t="shared" si="933"/>
        <v>0</v>
      </c>
      <c r="M537" s="24">
        <f t="shared" si="934"/>
        <v>1</v>
      </c>
      <c r="N537" s="25"/>
      <c r="O537" s="28" t="s">
        <v>256</v>
      </c>
    </row>
    <row r="538" spans="1:15" ht="19.5" thickTop="1" thickBot="1" x14ac:dyDescent="0.3">
      <c r="A538" s="12" t="str">
        <f t="shared" si="963"/>
        <v>b</v>
      </c>
      <c r="B538" s="20" t="s">
        <v>0</v>
      </c>
      <c r="C538" s="45" t="s">
        <v>11</v>
      </c>
      <c r="D538" s="22"/>
      <c r="E538" s="22"/>
      <c r="F538" s="23">
        <v>15500000</v>
      </c>
      <c r="G538" s="23">
        <v>15500000</v>
      </c>
      <c r="H538" s="22">
        <v>15076700</v>
      </c>
      <c r="I538" s="22">
        <v>9517176</v>
      </c>
      <c r="J538" s="22">
        <v>5559524</v>
      </c>
      <c r="K538" s="22">
        <f t="shared" si="903"/>
        <v>15076700</v>
      </c>
      <c r="L538" s="22">
        <f t="shared" si="933"/>
        <v>0</v>
      </c>
      <c r="M538" s="24">
        <f t="shared" si="934"/>
        <v>1</v>
      </c>
      <c r="N538" s="25"/>
      <c r="O538" s="28" t="s">
        <v>256</v>
      </c>
    </row>
    <row r="539" spans="1:15" ht="19.5" thickTop="1" thickBot="1" x14ac:dyDescent="0.3">
      <c r="A539" s="12" t="str">
        <f t="shared" si="963"/>
        <v>b</v>
      </c>
      <c r="B539" s="20" t="s">
        <v>0</v>
      </c>
      <c r="C539" s="43" t="s">
        <v>12</v>
      </c>
      <c r="D539" s="22"/>
      <c r="E539" s="22"/>
      <c r="F539" s="23">
        <v>42700000</v>
      </c>
      <c r="G539" s="23">
        <v>62700000</v>
      </c>
      <c r="H539" s="22">
        <v>62700000</v>
      </c>
      <c r="I539" s="22">
        <v>8984232</v>
      </c>
      <c r="J539" s="22">
        <v>53715768</v>
      </c>
      <c r="K539" s="22">
        <f t="shared" si="903"/>
        <v>62700000</v>
      </c>
      <c r="L539" s="22">
        <f t="shared" si="933"/>
        <v>0</v>
      </c>
      <c r="M539" s="24">
        <f t="shared" si="934"/>
        <v>1</v>
      </c>
      <c r="N539" s="25"/>
      <c r="O539" s="28" t="s">
        <v>256</v>
      </c>
    </row>
    <row r="540" spans="1:15" s="7" customFormat="1" ht="37.5" thickTop="1" thickBot="1" x14ac:dyDescent="0.3">
      <c r="A540" s="36" t="str">
        <f t="shared" ref="A540:A556" si="1042">IF(D540+F540+H540+I540+J540+K540&lt;=0,"a","b")</f>
        <v>b</v>
      </c>
      <c r="B540" s="37" t="s">
        <v>233</v>
      </c>
      <c r="C540" s="38" t="s">
        <v>234</v>
      </c>
      <c r="D540" s="39">
        <f t="shared" ref="D540:H540" si="1043">SUM(D544,D548)</f>
        <v>0</v>
      </c>
      <c r="E540" s="39">
        <f t="shared" ref="E540" si="1044">SUM(E544,E548)</f>
        <v>0</v>
      </c>
      <c r="F540" s="40">
        <f t="shared" si="1043"/>
        <v>85000</v>
      </c>
      <c r="G540" s="40">
        <f t="shared" ref="G540" si="1045">SUM(G544,G548)</f>
        <v>85000</v>
      </c>
      <c r="H540" s="39">
        <f t="shared" si="1043"/>
        <v>85000</v>
      </c>
      <c r="I540" s="39">
        <f t="shared" ref="I540:J540" si="1046">SUM(I544,I548)</f>
        <v>1997</v>
      </c>
      <c r="J540" s="39">
        <f t="shared" si="1046"/>
        <v>83003</v>
      </c>
      <c r="K540" s="39">
        <f t="shared" si="903"/>
        <v>85000</v>
      </c>
      <c r="L540" s="39">
        <f t="shared" si="933"/>
        <v>0</v>
      </c>
      <c r="M540" s="41">
        <f t="shared" si="934"/>
        <v>1</v>
      </c>
      <c r="N540" s="42"/>
      <c r="O540" s="28"/>
    </row>
    <row r="541" spans="1:15" ht="19.5" thickTop="1" thickBot="1" x14ac:dyDescent="0.3">
      <c r="A541" s="12" t="str">
        <f t="shared" si="1042"/>
        <v>b</v>
      </c>
      <c r="B541" s="20" t="s">
        <v>0</v>
      </c>
      <c r="C541" s="35" t="s">
        <v>5</v>
      </c>
      <c r="D541" s="22">
        <f t="shared" ref="D541:H541" si="1047">SUM(D545,D549)</f>
        <v>0</v>
      </c>
      <c r="E541" s="22">
        <f t="shared" ref="E541" si="1048">SUM(E545,E549)</f>
        <v>0</v>
      </c>
      <c r="F541" s="23">
        <f t="shared" si="1047"/>
        <v>85000</v>
      </c>
      <c r="G541" s="23">
        <f t="shared" ref="G541" si="1049">SUM(G545,G549)</f>
        <v>85000</v>
      </c>
      <c r="H541" s="22">
        <f t="shared" si="1047"/>
        <v>85000</v>
      </c>
      <c r="I541" s="22">
        <f t="shared" ref="I541:J541" si="1050">SUM(I545,I549)</f>
        <v>1997</v>
      </c>
      <c r="J541" s="22">
        <f t="shared" si="1050"/>
        <v>83003</v>
      </c>
      <c r="K541" s="22">
        <f t="shared" si="903"/>
        <v>85000</v>
      </c>
      <c r="L541" s="22">
        <f t="shared" si="933"/>
        <v>0</v>
      </c>
      <c r="M541" s="24">
        <f t="shared" si="934"/>
        <v>1</v>
      </c>
      <c r="N541" s="25"/>
      <c r="O541" s="28"/>
    </row>
    <row r="542" spans="1:15" ht="19.5" thickTop="1" thickBot="1" x14ac:dyDescent="0.3">
      <c r="A542" s="12" t="str">
        <f t="shared" si="1042"/>
        <v>b</v>
      </c>
      <c r="B542" s="20" t="s">
        <v>0</v>
      </c>
      <c r="C542" s="43" t="s">
        <v>7</v>
      </c>
      <c r="D542" s="22">
        <f t="shared" ref="D542:H542" si="1051">SUM(D546,D550)</f>
        <v>0</v>
      </c>
      <c r="E542" s="22">
        <f t="shared" ref="E542" si="1052">SUM(E546,E550)</f>
        <v>0</v>
      </c>
      <c r="F542" s="23">
        <f t="shared" si="1051"/>
        <v>32000</v>
      </c>
      <c r="G542" s="23">
        <f t="shared" ref="G542" si="1053">SUM(G546,G550)</f>
        <v>32000</v>
      </c>
      <c r="H542" s="22">
        <f t="shared" si="1051"/>
        <v>85000</v>
      </c>
      <c r="I542" s="22">
        <f t="shared" ref="I542:J542" si="1054">SUM(I546,I550)</f>
        <v>1997</v>
      </c>
      <c r="J542" s="22">
        <f t="shared" si="1054"/>
        <v>83003</v>
      </c>
      <c r="K542" s="22">
        <f t="shared" si="903"/>
        <v>85000</v>
      </c>
      <c r="L542" s="22">
        <f t="shared" si="933"/>
        <v>0</v>
      </c>
      <c r="M542" s="24">
        <f t="shared" si="934"/>
        <v>1</v>
      </c>
      <c r="N542" s="25"/>
      <c r="O542" s="28"/>
    </row>
    <row r="543" spans="1:15" ht="19.5" thickTop="1" thickBot="1" x14ac:dyDescent="0.3">
      <c r="A543" s="12" t="str">
        <f t="shared" si="1042"/>
        <v>b</v>
      </c>
      <c r="B543" s="20" t="s">
        <v>0</v>
      </c>
      <c r="C543" s="43" t="s">
        <v>8</v>
      </c>
      <c r="D543" s="22">
        <f t="shared" ref="D543:H543" si="1055">SUM(D547)</f>
        <v>0</v>
      </c>
      <c r="E543" s="22">
        <f t="shared" ref="E543" si="1056">SUM(E547)</f>
        <v>0</v>
      </c>
      <c r="F543" s="23">
        <f t="shared" si="1055"/>
        <v>53000</v>
      </c>
      <c r="G543" s="23">
        <f t="shared" ref="G543" si="1057">SUM(G547)</f>
        <v>53000</v>
      </c>
      <c r="H543" s="22">
        <f t="shared" si="1055"/>
        <v>0</v>
      </c>
      <c r="I543" s="22">
        <f t="shared" ref="I543:J543" si="1058">SUM(I547)</f>
        <v>0</v>
      </c>
      <c r="J543" s="22">
        <f t="shared" si="1058"/>
        <v>0</v>
      </c>
      <c r="K543" s="22">
        <f t="shared" si="903"/>
        <v>0</v>
      </c>
      <c r="L543" s="22">
        <f t="shared" si="933"/>
        <v>0</v>
      </c>
      <c r="M543" s="24" t="e">
        <f t="shared" si="934"/>
        <v>#DIV/0!</v>
      </c>
      <c r="N543" s="25"/>
      <c r="O543" s="28"/>
    </row>
    <row r="544" spans="1:15" s="7" customFormat="1" ht="37.5" thickTop="1" thickBot="1" x14ac:dyDescent="0.3">
      <c r="A544" s="36" t="str">
        <f t="shared" si="1042"/>
        <v>b</v>
      </c>
      <c r="B544" s="37" t="s">
        <v>235</v>
      </c>
      <c r="C544" s="44" t="s">
        <v>234</v>
      </c>
      <c r="D544" s="39">
        <f t="shared" ref="D544:E544" si="1059">SUM(D545)</f>
        <v>0</v>
      </c>
      <c r="E544" s="39">
        <f t="shared" si="1059"/>
        <v>0</v>
      </c>
      <c r="F544" s="40">
        <f t="shared" ref="F544:G544" si="1060">SUM(F545)</f>
        <v>85000</v>
      </c>
      <c r="G544" s="40">
        <f t="shared" si="1060"/>
        <v>85000</v>
      </c>
      <c r="H544" s="39">
        <f t="shared" ref="H544" si="1061">SUM(H545)</f>
        <v>1757</v>
      </c>
      <c r="I544" s="39">
        <f t="shared" ref="I544:J544" si="1062">SUM(I545)</f>
        <v>1757</v>
      </c>
      <c r="J544" s="39">
        <f t="shared" si="1062"/>
        <v>0</v>
      </c>
      <c r="K544" s="39">
        <f t="shared" si="903"/>
        <v>1757</v>
      </c>
      <c r="L544" s="39">
        <f t="shared" si="933"/>
        <v>0</v>
      </c>
      <c r="M544" s="41">
        <f t="shared" si="934"/>
        <v>1</v>
      </c>
      <c r="N544" s="42"/>
      <c r="O544" s="28" t="s">
        <v>250</v>
      </c>
    </row>
    <row r="545" spans="1:15" ht="19.5" thickTop="1" thickBot="1" x14ac:dyDescent="0.3">
      <c r="A545" s="12" t="str">
        <f t="shared" si="1042"/>
        <v>b</v>
      </c>
      <c r="B545" s="20" t="s">
        <v>0</v>
      </c>
      <c r="C545" s="43" t="s">
        <v>5</v>
      </c>
      <c r="D545" s="22">
        <f t="shared" ref="D545:E545" si="1063">SUM(D546:D547)</f>
        <v>0</v>
      </c>
      <c r="E545" s="22">
        <f t="shared" si="1063"/>
        <v>0</v>
      </c>
      <c r="F545" s="23">
        <f t="shared" ref="F545:G545" si="1064">SUM(F546:F547)</f>
        <v>85000</v>
      </c>
      <c r="G545" s="23">
        <f t="shared" si="1064"/>
        <v>85000</v>
      </c>
      <c r="H545" s="22">
        <f t="shared" ref="H545" si="1065">SUM(H546:H547)</f>
        <v>1757</v>
      </c>
      <c r="I545" s="22">
        <f t="shared" ref="I545:J545" si="1066">SUM(I546:I547)</f>
        <v>1757</v>
      </c>
      <c r="J545" s="22">
        <f t="shared" si="1066"/>
        <v>0</v>
      </c>
      <c r="K545" s="22">
        <f t="shared" si="903"/>
        <v>1757</v>
      </c>
      <c r="L545" s="22">
        <f t="shared" si="933"/>
        <v>0</v>
      </c>
      <c r="M545" s="24">
        <f t="shared" si="934"/>
        <v>1</v>
      </c>
      <c r="N545" s="25"/>
      <c r="O545" s="28" t="s">
        <v>250</v>
      </c>
    </row>
    <row r="546" spans="1:15" ht="19.5" thickTop="1" thickBot="1" x14ac:dyDescent="0.3">
      <c r="A546" s="12" t="str">
        <f t="shared" si="1042"/>
        <v>b</v>
      </c>
      <c r="B546" s="20" t="s">
        <v>0</v>
      </c>
      <c r="C546" s="45" t="s">
        <v>7</v>
      </c>
      <c r="D546" s="22"/>
      <c r="E546" s="22"/>
      <c r="F546" s="23">
        <v>32000</v>
      </c>
      <c r="G546" s="23">
        <v>32000</v>
      </c>
      <c r="H546" s="22">
        <v>1757</v>
      </c>
      <c r="I546" s="22">
        <v>1757</v>
      </c>
      <c r="J546" s="22"/>
      <c r="K546" s="22">
        <f t="shared" si="903"/>
        <v>1757</v>
      </c>
      <c r="L546" s="22">
        <f t="shared" si="933"/>
        <v>0</v>
      </c>
      <c r="M546" s="24">
        <f t="shared" si="934"/>
        <v>1</v>
      </c>
      <c r="N546" s="25"/>
      <c r="O546" s="28" t="s">
        <v>250</v>
      </c>
    </row>
    <row r="547" spans="1:15" ht="19.5" thickTop="1" thickBot="1" x14ac:dyDescent="0.3">
      <c r="A547" s="12" t="str">
        <f t="shared" si="1042"/>
        <v>b</v>
      </c>
      <c r="B547" s="20" t="s">
        <v>0</v>
      </c>
      <c r="C547" s="45" t="s">
        <v>8</v>
      </c>
      <c r="D547" s="22"/>
      <c r="E547" s="22"/>
      <c r="F547" s="23">
        <v>53000</v>
      </c>
      <c r="G547" s="23">
        <v>53000</v>
      </c>
      <c r="H547" s="22">
        <v>0</v>
      </c>
      <c r="I547" s="22"/>
      <c r="J547" s="22"/>
      <c r="K547" s="22">
        <f t="shared" ref="K547:K556" si="1067">I547+J547</f>
        <v>0</v>
      </c>
      <c r="L547" s="22">
        <f t="shared" si="933"/>
        <v>0</v>
      </c>
      <c r="M547" s="24" t="e">
        <f t="shared" si="934"/>
        <v>#DIV/0!</v>
      </c>
      <c r="N547" s="25"/>
      <c r="O547" s="28" t="s">
        <v>250</v>
      </c>
    </row>
    <row r="548" spans="1:15" s="7" customFormat="1" ht="91.5" thickTop="1" thickBot="1" x14ac:dyDescent="0.3">
      <c r="A548" s="36" t="str">
        <f t="shared" si="1042"/>
        <v>b</v>
      </c>
      <c r="B548" s="37" t="s">
        <v>236</v>
      </c>
      <c r="C548" s="44" t="s">
        <v>237</v>
      </c>
      <c r="D548" s="39">
        <f t="shared" ref="D548:E549" si="1068">SUM(D549)</f>
        <v>0</v>
      </c>
      <c r="E548" s="39">
        <f t="shared" si="1068"/>
        <v>0</v>
      </c>
      <c r="F548" s="40">
        <f t="shared" ref="F548:J549" si="1069">SUM(F549)</f>
        <v>0</v>
      </c>
      <c r="G548" s="40">
        <f t="shared" si="1069"/>
        <v>0</v>
      </c>
      <c r="H548" s="39">
        <f t="shared" si="1069"/>
        <v>83243</v>
      </c>
      <c r="I548" s="39">
        <f t="shared" si="1069"/>
        <v>240</v>
      </c>
      <c r="J548" s="39">
        <f t="shared" si="1069"/>
        <v>83003</v>
      </c>
      <c r="K548" s="39">
        <f t="shared" si="1067"/>
        <v>83243</v>
      </c>
      <c r="L548" s="39">
        <f t="shared" si="933"/>
        <v>0</v>
      </c>
      <c r="M548" s="41">
        <f t="shared" si="934"/>
        <v>1</v>
      </c>
      <c r="N548" s="42"/>
      <c r="O548" s="28" t="s">
        <v>256</v>
      </c>
    </row>
    <row r="549" spans="1:15" ht="19.5" thickTop="1" thickBot="1" x14ac:dyDescent="0.3">
      <c r="A549" s="12" t="str">
        <f t="shared" si="1042"/>
        <v>b</v>
      </c>
      <c r="B549" s="20" t="s">
        <v>0</v>
      </c>
      <c r="C549" s="43" t="s">
        <v>5</v>
      </c>
      <c r="D549" s="22">
        <f t="shared" si="1068"/>
        <v>0</v>
      </c>
      <c r="E549" s="22">
        <f t="shared" si="1068"/>
        <v>0</v>
      </c>
      <c r="F549" s="23">
        <f t="shared" si="1069"/>
        <v>0</v>
      </c>
      <c r="G549" s="23">
        <f t="shared" si="1069"/>
        <v>0</v>
      </c>
      <c r="H549" s="22">
        <f t="shared" si="1069"/>
        <v>83243</v>
      </c>
      <c r="I549" s="22">
        <f t="shared" si="1069"/>
        <v>240</v>
      </c>
      <c r="J549" s="22">
        <f t="shared" si="1069"/>
        <v>83003</v>
      </c>
      <c r="K549" s="22">
        <f t="shared" si="1067"/>
        <v>83243</v>
      </c>
      <c r="L549" s="22">
        <f t="shared" si="933"/>
        <v>0</v>
      </c>
      <c r="M549" s="24">
        <f t="shared" si="934"/>
        <v>1</v>
      </c>
      <c r="N549" s="25"/>
      <c r="O549" s="28" t="s">
        <v>256</v>
      </c>
    </row>
    <row r="550" spans="1:15" ht="19.5" thickTop="1" thickBot="1" x14ac:dyDescent="0.3">
      <c r="A550" s="12" t="str">
        <f t="shared" si="1042"/>
        <v>b</v>
      </c>
      <c r="B550" s="20" t="s">
        <v>0</v>
      </c>
      <c r="C550" s="45" t="s">
        <v>7</v>
      </c>
      <c r="D550" s="22"/>
      <c r="E550" s="22"/>
      <c r="F550" s="23">
        <v>0</v>
      </c>
      <c r="G550" s="23">
        <v>0</v>
      </c>
      <c r="H550" s="22">
        <v>83243</v>
      </c>
      <c r="I550" s="22">
        <v>240</v>
      </c>
      <c r="J550" s="22">
        <v>83003</v>
      </c>
      <c r="K550" s="22">
        <f t="shared" si="1067"/>
        <v>83243</v>
      </c>
      <c r="L550" s="22">
        <f t="shared" si="933"/>
        <v>0</v>
      </c>
      <c r="M550" s="24">
        <f t="shared" si="934"/>
        <v>1</v>
      </c>
      <c r="N550" s="25"/>
      <c r="O550" s="28" t="s">
        <v>256</v>
      </c>
    </row>
    <row r="551" spans="1:15" s="7" customFormat="1" ht="37.5" thickTop="1" thickBot="1" x14ac:dyDescent="0.3">
      <c r="A551" s="36" t="str">
        <f t="shared" si="1042"/>
        <v>b</v>
      </c>
      <c r="B551" s="37" t="s">
        <v>238</v>
      </c>
      <c r="C551" s="38" t="s">
        <v>239</v>
      </c>
      <c r="D551" s="39">
        <f t="shared" ref="D551:E552" si="1070">SUM(D552)</f>
        <v>984</v>
      </c>
      <c r="E551" s="39">
        <f t="shared" si="1070"/>
        <v>0</v>
      </c>
      <c r="F551" s="40">
        <f t="shared" ref="F551:J552" si="1071">SUM(F552)</f>
        <v>400000</v>
      </c>
      <c r="G551" s="40">
        <f t="shared" si="1071"/>
        <v>800000</v>
      </c>
      <c r="H551" s="39">
        <f t="shared" si="1071"/>
        <v>800000</v>
      </c>
      <c r="I551" s="39">
        <f t="shared" si="1071"/>
        <v>77240</v>
      </c>
      <c r="J551" s="39">
        <f t="shared" si="1071"/>
        <v>722760</v>
      </c>
      <c r="K551" s="39">
        <f t="shared" si="1067"/>
        <v>800000</v>
      </c>
      <c r="L551" s="39">
        <f t="shared" si="933"/>
        <v>0</v>
      </c>
      <c r="M551" s="41">
        <f t="shared" si="934"/>
        <v>1</v>
      </c>
      <c r="N551" s="42"/>
      <c r="O551" s="28" t="s">
        <v>256</v>
      </c>
    </row>
    <row r="552" spans="1:15" ht="19.5" thickTop="1" thickBot="1" x14ac:dyDescent="0.3">
      <c r="A552" s="12" t="str">
        <f t="shared" si="1042"/>
        <v>b</v>
      </c>
      <c r="B552" s="20" t="s">
        <v>0</v>
      </c>
      <c r="C552" s="35" t="s">
        <v>5</v>
      </c>
      <c r="D552" s="22">
        <f t="shared" si="1070"/>
        <v>984</v>
      </c>
      <c r="E552" s="22">
        <f t="shared" si="1070"/>
        <v>0</v>
      </c>
      <c r="F552" s="23">
        <f t="shared" si="1071"/>
        <v>400000</v>
      </c>
      <c r="G552" s="23">
        <f t="shared" si="1071"/>
        <v>800000</v>
      </c>
      <c r="H552" s="22">
        <f t="shared" si="1071"/>
        <v>800000</v>
      </c>
      <c r="I552" s="22">
        <f t="shared" si="1071"/>
        <v>77240</v>
      </c>
      <c r="J552" s="22">
        <f t="shared" si="1071"/>
        <v>722760</v>
      </c>
      <c r="K552" s="22">
        <f t="shared" si="1067"/>
        <v>800000</v>
      </c>
      <c r="L552" s="22">
        <f t="shared" si="933"/>
        <v>0</v>
      </c>
      <c r="M552" s="24">
        <f t="shared" si="934"/>
        <v>1</v>
      </c>
      <c r="N552" s="25"/>
      <c r="O552" s="28" t="s">
        <v>256</v>
      </c>
    </row>
    <row r="553" spans="1:15" ht="19.5" thickTop="1" thickBot="1" x14ac:dyDescent="0.3">
      <c r="A553" s="12" t="str">
        <f t="shared" si="1042"/>
        <v>b</v>
      </c>
      <c r="B553" s="20" t="s">
        <v>0</v>
      </c>
      <c r="C553" s="43" t="s">
        <v>11</v>
      </c>
      <c r="D553" s="22">
        <v>984</v>
      </c>
      <c r="E553" s="22"/>
      <c r="F553" s="23">
        <v>400000</v>
      </c>
      <c r="G553" s="23">
        <v>800000</v>
      </c>
      <c r="H553" s="22">
        <v>800000</v>
      </c>
      <c r="I553" s="22">
        <v>77240</v>
      </c>
      <c r="J553" s="22">
        <v>722760</v>
      </c>
      <c r="K553" s="22">
        <f t="shared" si="1067"/>
        <v>800000</v>
      </c>
      <c r="L553" s="22">
        <f t="shared" si="933"/>
        <v>0</v>
      </c>
      <c r="M553" s="24">
        <f t="shared" si="934"/>
        <v>1</v>
      </c>
      <c r="N553" s="25"/>
      <c r="O553" s="28" t="s">
        <v>256</v>
      </c>
    </row>
    <row r="554" spans="1:15" s="7" customFormat="1" ht="91.5" thickTop="1" thickBot="1" x14ac:dyDescent="0.3">
      <c r="A554" s="36" t="str">
        <f t="shared" si="1042"/>
        <v>b</v>
      </c>
      <c r="B554" s="37" t="s">
        <v>240</v>
      </c>
      <c r="C554" s="38" t="s">
        <v>241</v>
      </c>
      <c r="D554" s="39">
        <f t="shared" ref="D554:E555" si="1072">SUM(D555)</f>
        <v>0</v>
      </c>
      <c r="E554" s="39">
        <f t="shared" si="1072"/>
        <v>0</v>
      </c>
      <c r="F554" s="40">
        <f t="shared" ref="F554:J555" si="1073">SUM(F555)</f>
        <v>0</v>
      </c>
      <c r="G554" s="40">
        <f t="shared" si="1073"/>
        <v>0</v>
      </c>
      <c r="H554" s="39">
        <f t="shared" si="1073"/>
        <v>423300</v>
      </c>
      <c r="I554" s="39">
        <f t="shared" si="1073"/>
        <v>423032.44</v>
      </c>
      <c r="J554" s="39">
        <f t="shared" si="1073"/>
        <v>0</v>
      </c>
      <c r="K554" s="39">
        <f t="shared" si="1067"/>
        <v>423032.44</v>
      </c>
      <c r="L554" s="39">
        <f t="shared" si="933"/>
        <v>267.55999999999767</v>
      </c>
      <c r="M554" s="41">
        <f t="shared" si="934"/>
        <v>0.99936791873375852</v>
      </c>
      <c r="N554" s="42"/>
      <c r="O554" s="28" t="s">
        <v>250</v>
      </c>
    </row>
    <row r="555" spans="1:15" ht="19.5" thickTop="1" thickBot="1" x14ac:dyDescent="0.3">
      <c r="A555" s="12" t="str">
        <f t="shared" si="1042"/>
        <v>b</v>
      </c>
      <c r="B555" s="20" t="s">
        <v>0</v>
      </c>
      <c r="C555" s="35" t="s">
        <v>5</v>
      </c>
      <c r="D555" s="22">
        <f t="shared" si="1072"/>
        <v>0</v>
      </c>
      <c r="E555" s="22">
        <f t="shared" si="1072"/>
        <v>0</v>
      </c>
      <c r="F555" s="23">
        <f t="shared" si="1073"/>
        <v>0</v>
      </c>
      <c r="G555" s="23">
        <f t="shared" si="1073"/>
        <v>0</v>
      </c>
      <c r="H555" s="22">
        <f t="shared" si="1073"/>
        <v>423300</v>
      </c>
      <c r="I555" s="22">
        <f t="shared" si="1073"/>
        <v>423032.44</v>
      </c>
      <c r="J555" s="22">
        <f t="shared" si="1073"/>
        <v>0</v>
      </c>
      <c r="K555" s="22">
        <f t="shared" si="1067"/>
        <v>423032.44</v>
      </c>
      <c r="L555" s="22">
        <f t="shared" si="933"/>
        <v>267.55999999999767</v>
      </c>
      <c r="M555" s="24">
        <f t="shared" si="934"/>
        <v>0.99936791873375852</v>
      </c>
      <c r="N555" s="25"/>
      <c r="O555" s="28" t="s">
        <v>250</v>
      </c>
    </row>
    <row r="556" spans="1:15" ht="19.5" thickTop="1" thickBot="1" x14ac:dyDescent="0.3">
      <c r="A556" s="12" t="str">
        <f t="shared" si="1042"/>
        <v>b</v>
      </c>
      <c r="B556" s="20" t="s">
        <v>0</v>
      </c>
      <c r="C556" s="43" t="s">
        <v>11</v>
      </c>
      <c r="D556" s="22"/>
      <c r="E556" s="22"/>
      <c r="F556" s="23">
        <v>0</v>
      </c>
      <c r="G556" s="23">
        <v>0</v>
      </c>
      <c r="H556" s="22">
        <v>423300</v>
      </c>
      <c r="I556" s="22">
        <v>423032.44</v>
      </c>
      <c r="J556" s="22"/>
      <c r="K556" s="22">
        <f t="shared" si="1067"/>
        <v>423032.44</v>
      </c>
      <c r="L556" s="22">
        <f t="shared" si="933"/>
        <v>267.55999999999767</v>
      </c>
      <c r="M556" s="24">
        <f t="shared" si="934"/>
        <v>0.99936791873375852</v>
      </c>
      <c r="N556" s="25"/>
      <c r="O556" s="28" t="s">
        <v>250</v>
      </c>
    </row>
    <row r="557" spans="1:15" ht="0" hidden="1" customHeight="1" thickTop="1" x14ac:dyDescent="0.25">
      <c r="A557" s="12"/>
      <c r="B557" s="12"/>
      <c r="C557" s="12"/>
      <c r="D557" s="55"/>
      <c r="E557" s="55"/>
      <c r="F557" s="27"/>
      <c r="G557" s="27"/>
      <c r="H557" s="55"/>
      <c r="I557" s="55"/>
      <c r="J557" s="55"/>
      <c r="K557" s="55"/>
      <c r="L557" s="55"/>
      <c r="M557" s="55"/>
      <c r="N557" s="56"/>
      <c r="O557" s="28" t="s">
        <v>250</v>
      </c>
    </row>
    <row r="558" spans="1:15" ht="18" customHeight="1" thickTop="1" x14ac:dyDescent="0.25"/>
  </sheetData>
  <autoFilter ref="A1:O557"/>
  <pageMargins left="0" right="0" top="0.75" bottom="0.75" header="0.3" footer="0.3"/>
  <pageSetup scale="4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Daji</dc:creator>
  <cp:keywords/>
  <dc:description/>
  <cp:lastModifiedBy>Juna Gersamia</cp:lastModifiedBy>
  <cp:lastPrinted>2020-07-29T11:46:45Z</cp:lastPrinted>
  <dcterms:created xsi:type="dcterms:W3CDTF">2020-05-20T17:37:59Z</dcterms:created>
  <dcterms:modified xsi:type="dcterms:W3CDTF">2020-10-15T11:55:31Z</dcterms:modified>
  <cp:category/>
  <cp:contentStatus/>
</cp:coreProperties>
</file>